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9.xml" ContentType="application/vnd.openxmlformats-officedocument.drawing+xml"/>
  <Override PartName="/xl/ctrlProps/ctrlProp32.xml" ContentType="application/vnd.ms-excel.controlproperties+xml"/>
  <Override PartName="/xl/drawings/drawing10.xml" ContentType="application/vnd.openxmlformats-officedocument.drawing+xml"/>
  <Override PartName="/xl/ctrlProps/ctrlProp33.xml" ContentType="application/vnd.ms-excel.controlproperties+xml"/>
  <Override PartName="/xl/drawings/drawing11.xml" ContentType="application/vnd.openxmlformats-officedocument.drawing+xml"/>
  <Override PartName="/xl/ctrlProps/ctrlProp34.xml" ContentType="application/vnd.ms-excel.controlproperties+xml"/>
  <Override PartName="/xl/drawings/drawing12.xml" ContentType="application/vnd.openxmlformats-officedocument.drawing+xml"/>
  <Override PartName="/xl/ctrlProps/ctrlProp35.xml" ContentType="application/vnd.ms-excel.controlproperties+xml"/>
  <Override PartName="/xl/drawings/drawing13.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14.xml" ContentType="application/vnd.openxmlformats-officedocument.drawing+xml"/>
  <Override PartName="/xl/ctrlProps/ctrlProp38.xml" ContentType="application/vnd.ms-excel.controlproperties+xml"/>
  <Override PartName="/xl/drawings/drawing15.xml" ContentType="application/vnd.openxmlformats-officedocument.drawing+xml"/>
  <Override PartName="/xl/ctrlProps/ctrlProp39.xml" ContentType="application/vnd.ms-excel.controlproperties+xml"/>
  <Override PartName="/xl/drawings/drawing16.xml" ContentType="application/vnd.openxmlformats-officedocument.drawing+xml"/>
  <Override PartName="/xl/ctrlProps/ctrlProp40.xml" ContentType="application/vnd.ms-excel.controlproperties+xml"/>
  <Override PartName="/xl/drawings/drawing17.xml" ContentType="application/vnd.openxmlformats-officedocument.drawing+xml"/>
  <Override PartName="/xl/ctrlProps/ctrlProp41.xml" ContentType="application/vnd.ms-excel.controlproperties+xml"/>
  <Override PartName="/xl/drawings/drawing18.xml" ContentType="application/vnd.openxmlformats-officedocument.drawing+xml"/>
  <Override PartName="/xl/ctrlProps/ctrlProp42.xml" ContentType="application/vnd.ms-excel.controlproperties+xml"/>
  <Override PartName="/xl/drawings/drawing19.xml" ContentType="application/vnd.openxmlformats-officedocument.drawing+xml"/>
  <Override PartName="/xl/ctrlProps/ctrlProp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2435" tabRatio="597" firstSheet="1" activeTab="1"/>
  </bookViews>
  <sheets>
    <sheet name="Inicio" sheetId="29" r:id="rId1"/>
    <sheet name="1. Riesgos Gestion y Corrup" sheetId="28" r:id="rId2"/>
    <sheet name="1.1 Matriz def corrupción" sheetId="13" state="hidden" r:id="rId3"/>
    <sheet name="2. Riesgos Seguridad Inf " sheetId="46" r:id="rId4"/>
    <sheet name="Hoja1" sheetId="48" r:id="rId5"/>
    <sheet name=" Zona de Riesgo Mapa Calor " sheetId="47" r:id="rId6"/>
    <sheet name="Tabla No 1- Amenazas" sheetId="30" state="hidden" r:id="rId7"/>
    <sheet name="Tabla No 2-Vulnerabildades" sheetId="26" state="hidden" r:id="rId8"/>
    <sheet name="Tabla No 3- Probabilidad" sheetId="9" state="hidden" r:id="rId9"/>
    <sheet name="Tabla No 4- Impacto Gestión" sheetId="31" state="hidden" r:id="rId10"/>
    <sheet name="Tabla No 5- Impacto Corrupción" sheetId="43" state="hidden" r:id="rId11"/>
    <sheet name="Tabla 6- Impacto Seguridad" sheetId="34" state="hidden" r:id="rId12"/>
    <sheet name="Tabla 7- Mapa de Calor" sheetId="32" state="hidden" r:id="rId13"/>
    <sheet name="Tabla No 8 -Tipo Controles" sheetId="35" state="hidden" r:id="rId14"/>
    <sheet name="Tabla No 9. Ctrl Seguridad Info" sheetId="27" state="hidden" r:id="rId15"/>
    <sheet name="Tabla No 10-Variables Diseño Co" sheetId="36" state="hidden" r:id="rId16"/>
    <sheet name="Tabla No 11.Calificación Diseño" sheetId="38" state="hidden" r:id="rId17"/>
    <sheet name="Tabla No 12. Cal. ejecución Con" sheetId="39" state="hidden" r:id="rId18"/>
    <sheet name="Tabla No 13. Cal solidez Ctrl" sheetId="40" state="hidden" r:id="rId19"/>
    <sheet name="Tabla No 14.Cal Solidez conj Ct" sheetId="41" state="hidden" r:id="rId20"/>
    <sheet name="Tabla No 15. Despl Prob e impa" sheetId="42" state="hidden" r:id="rId21"/>
    <sheet name="PARAMETROS" sheetId="14"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 hidden="1">'1. Riesgos Gestion y Corrup'!$A$13:$WXK$13</definedName>
    <definedName name="_xlnm._FilterDatabase" localSheetId="3" hidden="1">'2. Riesgos Seguridad Inf '!$A$13:$BI$13</definedName>
    <definedName name="_xlnm._FilterDatabase" localSheetId="21" hidden="1">PARAMETROS!$AE$2:$AE$26</definedName>
    <definedName name="A.10_Criptografía">PARAMETROS!$AT$2:$AT$3</definedName>
    <definedName name="A.11_Seguridad_fisica_y_entorno">PARAMETROS!$AU$2:$AU$16</definedName>
    <definedName name="A.12_Seguridad_de_las_operaciones">PARAMETROS!$AV$2:$AV$15</definedName>
    <definedName name="A.13_Seguridad_en_las_comunicaciones">PARAMETROS!$AW$2:$AW$8</definedName>
    <definedName name="A.14_Adquisición_desarrollo_y_mantenimiento_de_sistemas">PARAMETROS!$AX$2:$AX$14</definedName>
    <definedName name="A.15_Relación_con_los_proveedores">PARAMETROS!$AY$2:$AY$6</definedName>
    <definedName name="A.16_Incidentes_seguridad_de_la_información">PARAMETROS!$AZ$2:$AZ$8</definedName>
    <definedName name="A.17_Continuidad_del_negocio">PARAMETROS!$BA$2:$BA$5</definedName>
    <definedName name="A.18_Cumplimiento">PARAMETROS!$BB$2:$BB$9</definedName>
    <definedName name="A.5_Políticas_Seguridad">PARAMETROS!$AO$2:$AO$3</definedName>
    <definedName name="A.6_Organización_Seguridad">PARAMETROS!$AP$2:$AP$8</definedName>
    <definedName name="A.7_Recursos_humanos">PARAMETROS!$AQ$2:$AQ$7</definedName>
    <definedName name="A.8_Gestión_activos">PARAMETROS!$AR$2:$AR$11</definedName>
    <definedName name="A.9_Control_acceso">PARAMETROS!$AS$2:$AS$15</definedName>
    <definedName name="Acciones_no_autorizadas">PARAMETROS!$P$2:$P$6</definedName>
    <definedName name="Almacenamiento_sin_protección">PARAMETROS!$Y$2:$Y$58</definedName>
    <definedName name="Antijurídico" localSheetId="5">'[1]Tabla No 9. Ctrl Seguridad Info'!#REF!</definedName>
    <definedName name="Antijurídico" localSheetId="3">'[1]Tabla No 9. Ctrl Seguridad Info'!#REF!</definedName>
    <definedName name="Antijurídico" localSheetId="15">'Tabla No 10-Variables Diseño Co'!#REF!</definedName>
    <definedName name="Antijurídico" localSheetId="16">'Tabla No 11.Calificación Diseño'!#REF!</definedName>
    <definedName name="Antijurídico" localSheetId="17">'Tabla No 12. Cal. ejecución Con'!#REF!</definedName>
    <definedName name="Antijurídico" localSheetId="18">'Tabla No 13. Cal solidez Ctrl'!#REF!</definedName>
    <definedName name="Antijurídico" localSheetId="19">'Tabla No 14.Cal Solidez conj Ct'!#REF!</definedName>
    <definedName name="Antijurídico" localSheetId="20">'Tabla No 15. Despl Prob e impa'!#REF!</definedName>
    <definedName name="Antijurídico" localSheetId="10">'Tabla No 9. Ctrl Seguridad Info'!#REF!</definedName>
    <definedName name="Antijurídico" localSheetId="13">'Tabla No 8 -Tipo Controles'!$F$6:$F$28</definedName>
    <definedName name="Antijurídico">'Tabla No 9. Ctrl Seguridad Info'!#REF!</definedName>
    <definedName name="Antijurídico_">PARAMETROS!$BR$2:$BR$6</definedName>
    <definedName name="_xlnm.Print_Area" localSheetId="5">' Zona de Riesgo Mapa Calor '!$B$1:$H$32</definedName>
    <definedName name="_xlnm.Print_Area" localSheetId="11">'Tabla 6- Impacto Seguridad'!$A$1:$F$17</definedName>
    <definedName name="_xlnm.Print_Area" localSheetId="12">'Tabla 7- Mapa de Calor'!$D$1:$O$44</definedName>
    <definedName name="_xlnm.Print_Area" localSheetId="6">'Tabla No 1- Amenazas'!$A$1:$H$73</definedName>
    <definedName name="_xlnm.Print_Area" localSheetId="15">'Tabla No 10-Variables Diseño Co'!$E$1:$K$22</definedName>
    <definedName name="_xlnm.Print_Area" localSheetId="16">'Tabla No 11.Calificación Diseño'!$E$2:$K$9</definedName>
    <definedName name="_xlnm.Print_Area" localSheetId="17">'Tabla No 12. Cal. ejecución Con'!$E$1:$K$7</definedName>
    <definedName name="_xlnm.Print_Area" localSheetId="18">'Tabla No 13. Cal solidez Ctrl'!$E$1:$K$14</definedName>
    <definedName name="_xlnm.Print_Area" localSheetId="19">'Tabla No 14.Cal Solidez conj Ct'!$E$1:$K$6</definedName>
    <definedName name="_xlnm.Print_Area" localSheetId="20">'Tabla No 15. Despl Prob e impa'!$E$1:$K$13</definedName>
    <definedName name="_xlnm.Print_Area" localSheetId="7">'Tabla No 2-Vulnerabildades'!$A$1:$D$92</definedName>
    <definedName name="_xlnm.Print_Area" localSheetId="8">'Tabla No 3- Probabilidad'!$A$1:$H$21</definedName>
    <definedName name="_xlnm.Print_Area" localSheetId="9">'Tabla No 4- Impacto Gestión'!$A$1:$G$35</definedName>
    <definedName name="_xlnm.Print_Area" localSheetId="13">'Tabla No 8 -Tipo Controles'!$E$3:$F$30</definedName>
    <definedName name="_xlnm.Print_Area" localSheetId="14">'Tabla No 9. Ctrl Seguridad Info'!$E$1:$H$120</definedName>
    <definedName name="Compromiso_de_la_información">PARAMETROS!$N$2:$N$14</definedName>
    <definedName name="Compromiso_de_las_funciones">PARAMETROS!$Q$2:$Q$6</definedName>
    <definedName name="ControlesSeguridadGeneral" localSheetId="5">'[1]Tabla No 9. Ctrl Seguridad Info'!#REF!</definedName>
    <definedName name="ControlesSeguridadGeneral" localSheetId="3">'[1]Tabla No 9. Ctrl Seguridad Info'!#REF!</definedName>
    <definedName name="ControlesSeguridadGeneral" localSheetId="15">'Tabla No 10-Variables Diseño Co'!#REF!</definedName>
    <definedName name="ControlesSeguridadGeneral" localSheetId="16">'Tabla No 11.Calificación Diseño'!#REF!</definedName>
    <definedName name="ControlesSeguridadGeneral" localSheetId="17">'Tabla No 12. Cal. ejecución Con'!#REF!</definedName>
    <definedName name="ControlesSeguridadGeneral" localSheetId="18">'Tabla No 13. Cal solidez Ctrl'!#REF!</definedName>
    <definedName name="ControlesSeguridadGeneral" localSheetId="19">'Tabla No 14.Cal Solidez conj Ct'!#REF!</definedName>
    <definedName name="ControlesSeguridadGeneral" localSheetId="20">'Tabla No 15. Despl Prob e impa'!#REF!</definedName>
    <definedName name="ControlesSeguridadGeneral" localSheetId="10">'Tabla No 9. Ctrl Seguridad Info'!#REF!</definedName>
    <definedName name="ControlesSeguridadGeneral" localSheetId="13">'Tabla No 8 -Tipo Controles'!$F$6:$F$28</definedName>
    <definedName name="ControlesSeguridadGeneral">'Tabla No 9. Ctrl Seguridad Info'!#REF!</definedName>
    <definedName name="Corrupción" localSheetId="5">'[1]Tabla No 9. Ctrl Seguridad Info'!#REF!</definedName>
    <definedName name="Corrupción" localSheetId="3">'[1]Tabla No 9. Ctrl Seguridad Info'!#REF!</definedName>
    <definedName name="Corrupción" localSheetId="15">'Tabla No 10-Variables Diseño Co'!#REF!</definedName>
    <definedName name="Corrupción" localSheetId="16">'Tabla No 11.Calificación Diseño'!#REF!</definedName>
    <definedName name="Corrupción" localSheetId="17">'Tabla No 12. Cal. ejecución Con'!#REF!</definedName>
    <definedName name="Corrupción" localSheetId="18">'Tabla No 13. Cal solidez Ctrl'!#REF!</definedName>
    <definedName name="Corrupción" localSheetId="19">'Tabla No 14.Cal Solidez conj Ct'!#REF!</definedName>
    <definedName name="Corrupción" localSheetId="20">'Tabla No 15. Despl Prob e impa'!#REF!</definedName>
    <definedName name="Corrupción" localSheetId="10">'Tabla No 9. Ctrl Seguridad Info'!#REF!</definedName>
    <definedName name="Corrupción" localSheetId="13">'Tabla No 8 -Tipo Controles'!$F$6:$F$28</definedName>
    <definedName name="Corrupción">'Tabla No 9. Ctrl Seguridad Info'!#REF!</definedName>
    <definedName name="Corrupción_">PARAMETROS!$BS$2:$BS$4</definedName>
    <definedName name="Criminal_de_la_computación">PARAMETROS!$S$2:$S$5</definedName>
    <definedName name="Cumplimiento" localSheetId="5">'[1]Tabla No 9. Ctrl Seguridad Info'!#REF!</definedName>
    <definedName name="Cumplimiento" localSheetId="3">'[1]Tabla No 9. Ctrl Seguridad Info'!#REF!</definedName>
    <definedName name="Cumplimiento" localSheetId="15">'Tabla No 10-Variables Diseño Co'!#REF!</definedName>
    <definedName name="Cumplimiento" localSheetId="16">'Tabla No 11.Calificación Diseño'!#REF!</definedName>
    <definedName name="Cumplimiento" localSheetId="17">'Tabla No 12. Cal. ejecución Con'!#REF!</definedName>
    <definedName name="Cumplimiento" localSheetId="18">'Tabla No 13. Cal solidez Ctrl'!#REF!</definedName>
    <definedName name="Cumplimiento" localSheetId="19">'Tabla No 14.Cal Solidez conj Ct'!#REF!</definedName>
    <definedName name="Cumplimiento" localSheetId="20">'Tabla No 15. Despl Prob e impa'!#REF!</definedName>
    <definedName name="Cumplimiento" localSheetId="10">'Tabla No 9. Ctrl Seguridad Info'!#REF!</definedName>
    <definedName name="Cumplimiento" localSheetId="13">'Tabla No 8 -Tipo Controles'!$F$6:$F$28</definedName>
    <definedName name="Cumplimiento">'Tabla No 9. Ctrl Seguridad Info'!#REF!</definedName>
    <definedName name="Cumplimiento_">PARAMETROS!$BP$2:$BP$6</definedName>
    <definedName name="Daño_físico">PARAMETROS!$J$2:$J$7</definedName>
    <definedName name="Espionaje_industrial">PARAMETROS!$U$2:$U$3</definedName>
    <definedName name="Estrategico" localSheetId="5">'[1]Tabla No 9. Ctrl Seguridad Info'!#REF!</definedName>
    <definedName name="Estrategico" localSheetId="3">'[1]Tabla No 9. Ctrl Seguridad Info'!#REF!</definedName>
    <definedName name="Estrategico" localSheetId="15">'Tabla No 10-Variables Diseño Co'!#REF!</definedName>
    <definedName name="Estrategico" localSheetId="16">'Tabla No 11.Calificación Diseño'!#REF!</definedName>
    <definedName name="Estrategico" localSheetId="17">'Tabla No 12. Cal. ejecución Con'!#REF!</definedName>
    <definedName name="Estrategico" localSheetId="18">'Tabla No 13. Cal solidez Ctrl'!#REF!</definedName>
    <definedName name="Estrategico" localSheetId="19">'Tabla No 14.Cal Solidez conj Ct'!#REF!</definedName>
    <definedName name="Estrategico" localSheetId="20">'Tabla No 15. Despl Prob e impa'!#REF!</definedName>
    <definedName name="Estrategico" localSheetId="10">'Tabla No 9. Ctrl Seguridad Info'!#REF!</definedName>
    <definedName name="Estrategico" localSheetId="13">'Tabla No 8 -Tipo Controles'!$F$6:$F$28</definedName>
    <definedName name="Estrategico">'Tabla No 9. Ctrl Seguridad Info'!#REF!</definedName>
    <definedName name="Estrategico_">PARAMETROS!$BL$2:$BL$6</definedName>
    <definedName name="Eventos_naturales">PARAMETROS!$K$2:$K$6</definedName>
    <definedName name="Fallas_técnicas">PARAMETROS!$O$2:$O$7</definedName>
    <definedName name="Financiero" localSheetId="5">'[1]Tabla No 9. Ctrl Seguridad Info'!#REF!</definedName>
    <definedName name="Financiero" localSheetId="3">'[1]Tabla No 9. Ctrl Seguridad Info'!#REF!</definedName>
    <definedName name="Financiero" localSheetId="15">'Tabla No 10-Variables Diseño Co'!#REF!</definedName>
    <definedName name="Financiero" localSheetId="16">'Tabla No 11.Calificación Diseño'!#REF!</definedName>
    <definedName name="Financiero" localSheetId="17">'Tabla No 12. Cal. ejecución Con'!#REF!</definedName>
    <definedName name="Financiero" localSheetId="18">'Tabla No 13. Cal solidez Ctrl'!#REF!</definedName>
    <definedName name="Financiero" localSheetId="19">'Tabla No 14.Cal Solidez conj Ct'!#REF!</definedName>
    <definedName name="Financiero" localSheetId="20">'Tabla No 15. Despl Prob e impa'!#REF!</definedName>
    <definedName name="Financiero" localSheetId="10">'Tabla No 9. Ctrl Seguridad Info'!#REF!</definedName>
    <definedName name="Financiero" localSheetId="13">'Tabla No 8 -Tipo Controles'!$F$6:$F$28</definedName>
    <definedName name="Financiero">'Tabla No 9. Ctrl Seguridad Info'!#REF!</definedName>
    <definedName name="Financiero_">PARAMETROS!$BO$2:$BO$6</definedName>
    <definedName name="Hardware">PARAMETROS!$X$2:$X$20</definedName>
    <definedName name="Imagen" localSheetId="5">'[1]Tabla No 9. Ctrl Seguridad Info'!#REF!</definedName>
    <definedName name="Imagen" localSheetId="3">'[1]Tabla No 9. Ctrl Seguridad Info'!#REF!</definedName>
    <definedName name="Imagen" localSheetId="15">'Tabla No 10-Variables Diseño Co'!#REF!</definedName>
    <definedName name="Imagen" localSheetId="16">'Tabla No 11.Calificación Diseño'!#REF!</definedName>
    <definedName name="Imagen" localSheetId="17">'Tabla No 12. Cal. ejecución Con'!#REF!</definedName>
    <definedName name="Imagen" localSheetId="18">'Tabla No 13. Cal solidez Ctrl'!#REF!</definedName>
    <definedName name="Imagen" localSheetId="19">'Tabla No 14.Cal Solidez conj Ct'!#REF!</definedName>
    <definedName name="Imagen" localSheetId="20">'Tabla No 15. Despl Prob e impa'!#REF!</definedName>
    <definedName name="Imagen" localSheetId="10">'Tabla No 9. Ctrl Seguridad Info'!#REF!</definedName>
    <definedName name="Imagen" localSheetId="13">'Tabla No 8 -Tipo Controles'!$F$6:$F$28</definedName>
    <definedName name="Imagen">'Tabla No 9. Ctrl Seguridad Info'!#REF!</definedName>
    <definedName name="Imagen_">PARAMETROS!$BM$2:$BM$6</definedName>
    <definedName name="Información_Digital">PARAMETROS!$Y$2:$Y$58</definedName>
    <definedName name="Información_Digital_Física">PARAMETROS!$AA$2:$AA$58</definedName>
    <definedName name="Información_Física">PARAMETROS!$Z$2:$Z$36</definedName>
    <definedName name="Instalaciones">PARAMETROS!$AB$2:$AB$6</definedName>
    <definedName name="Intrusos">PARAMETROS!$V$2:$V$3</definedName>
    <definedName name="Operativo" localSheetId="5">'[1]Tabla No 9. Ctrl Seguridad Info'!#REF!</definedName>
    <definedName name="Operativo" localSheetId="3">'[1]Tabla No 9. Ctrl Seguridad Info'!#REF!</definedName>
    <definedName name="Operativo" localSheetId="15">'Tabla No 10-Variables Diseño Co'!#REF!</definedName>
    <definedName name="Operativo" localSheetId="16">'Tabla No 11.Calificación Diseño'!#REF!</definedName>
    <definedName name="Operativo" localSheetId="17">'Tabla No 12. Cal. ejecución Con'!#REF!</definedName>
    <definedName name="Operativo" localSheetId="18">'Tabla No 13. Cal solidez Ctrl'!#REF!</definedName>
    <definedName name="Operativo" localSheetId="19">'Tabla No 14.Cal Solidez conj Ct'!#REF!</definedName>
    <definedName name="Operativo" localSheetId="20">'Tabla No 15. Despl Prob e impa'!#REF!</definedName>
    <definedName name="Operativo" localSheetId="10">'Tabla No 9. Ctrl Seguridad Info'!#REF!</definedName>
    <definedName name="Operativo" localSheetId="13">'Tabla No 8 -Tipo Controles'!$F$6:$F$28</definedName>
    <definedName name="Operativo">'Tabla No 9. Ctrl Seguridad Info'!#REF!</definedName>
    <definedName name="Operativo_">PARAMETROS!$BN$2:$BN$6</definedName>
    <definedName name="Otros">PARAMETROS!$W$2</definedName>
    <definedName name="Otros_">PARAMETROS!$BT$2:$BT$6</definedName>
    <definedName name="Perdida_servicios_esenciales">PARAMETROS!$L$2:$L$4</definedName>
    <definedName name="Perturbación_debida_a_la_radiación">PARAMETROS!$M$2:$M$4</definedName>
    <definedName name="Pirata_informático_intruso_ilegal">PARAMETROS!$R$2:$R$6</definedName>
    <definedName name="Recurso_Humano">PARAMETROS!$AC$2:$AC$9</definedName>
    <definedName name="Seguridad_Digital" localSheetId="15">'Tabla No 10-Variables Diseño Co'!#REF!</definedName>
    <definedName name="Seguridad_Digital" localSheetId="16">'Tabla No 11.Calificación Diseño'!#REF!</definedName>
    <definedName name="Seguridad_Digital" localSheetId="17">'Tabla No 12. Cal. ejecución Con'!#REF!</definedName>
    <definedName name="Seguridad_Digital" localSheetId="18">'Tabla No 13. Cal solidez Ctrl'!#REF!</definedName>
    <definedName name="Seguridad_Digital" localSheetId="19">'Tabla No 14.Cal Solidez conj Ct'!#REF!</definedName>
    <definedName name="Seguridad_Digital" localSheetId="20">'Tabla No 15. Despl Prob e impa'!#REF!</definedName>
    <definedName name="Seguridad_Digital" localSheetId="13">'Tabla No 8 -Tipo Controles'!#REF!</definedName>
    <definedName name="Seguridad_Digital">'Tabla No 9. Ctrl Seguridad Info'!$F$4:$F$117</definedName>
    <definedName name="Servicios">PARAMETROS!$AD$2:$AD$26</definedName>
    <definedName name="Software">PARAMETROS!$AE$2:$AE$26</definedName>
    <definedName name="Tecnología" localSheetId="5">'[1]Tabla No 9. Ctrl Seguridad Info'!#REF!</definedName>
    <definedName name="Tecnología" localSheetId="3">'[1]Tabla No 9. Ctrl Seguridad Info'!#REF!</definedName>
    <definedName name="Tecnología" localSheetId="15">'Tabla No 10-Variables Diseño Co'!#REF!</definedName>
    <definedName name="Tecnología" localSheetId="16">'Tabla No 11.Calificación Diseño'!#REF!</definedName>
    <definedName name="Tecnología" localSheetId="17">'Tabla No 12. Cal. ejecución Con'!#REF!</definedName>
    <definedName name="Tecnología" localSheetId="18">'Tabla No 13. Cal solidez Ctrl'!#REF!</definedName>
    <definedName name="Tecnología" localSheetId="19">'Tabla No 14.Cal Solidez conj Ct'!#REF!</definedName>
    <definedName name="Tecnología" localSheetId="20">'Tabla No 15. Despl Prob e impa'!#REF!</definedName>
    <definedName name="Tecnología" localSheetId="10">'Tabla No 9. Ctrl Seguridad Info'!#REF!</definedName>
    <definedName name="Tecnología" localSheetId="13">'Tabla No 8 -Tipo Controles'!$F$6:$F$28</definedName>
    <definedName name="Tecnología">'Tabla No 9. Ctrl Seguridad Info'!#REF!</definedName>
    <definedName name="Tecnología_">PARAMETROS!$BQ$2:$BQ$6</definedName>
    <definedName name="Terrorismo">PARAMETROS!$T$2:$T$7</definedName>
    <definedName name="_xlnm.Print_Titles" localSheetId="1">'1. Riesgos Gestion y Corrup'!$2:$13</definedName>
    <definedName name="_xlnm.Print_Titles" localSheetId="3">'2. Riesgos Seguridad Inf '!$2:$13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90" i="28" l="1"/>
  <c r="BA89" i="28"/>
  <c r="AT46" i="46" l="1"/>
  <c r="AT30" i="46"/>
  <c r="AT27" i="46"/>
  <c r="AT24" i="46"/>
  <c r="AT22" i="46"/>
  <c r="AT20" i="46"/>
  <c r="AT17" i="46"/>
  <c r="AT14" i="46"/>
  <c r="AH52" i="46" l="1"/>
  <c r="AD52" i="46"/>
  <c r="AB52" i="46"/>
  <c r="Z52" i="46"/>
  <c r="X52" i="46"/>
  <c r="V52" i="46"/>
  <c r="T52" i="46"/>
  <c r="R52" i="46"/>
  <c r="AH51" i="46"/>
  <c r="AD51" i="46"/>
  <c r="AB51" i="46"/>
  <c r="Z51" i="46"/>
  <c r="X51" i="46"/>
  <c r="V51" i="46"/>
  <c r="T51" i="46"/>
  <c r="R51" i="46"/>
  <c r="N51" i="46"/>
  <c r="AH50" i="46"/>
  <c r="AD50" i="46"/>
  <c r="AB50" i="46"/>
  <c r="Z50" i="46"/>
  <c r="X50" i="46"/>
  <c r="V50" i="46"/>
  <c r="T50" i="46"/>
  <c r="R50" i="46"/>
  <c r="AH49" i="46"/>
  <c r="AD49" i="46"/>
  <c r="AB49" i="46"/>
  <c r="Z49" i="46"/>
  <c r="X49" i="46"/>
  <c r="V49" i="46"/>
  <c r="T49" i="46"/>
  <c r="R49" i="46"/>
  <c r="AH48" i="46"/>
  <c r="AD48" i="46"/>
  <c r="AB48" i="46"/>
  <c r="Z48" i="46"/>
  <c r="X48" i="46"/>
  <c r="V48" i="46"/>
  <c r="T48" i="46"/>
  <c r="R48" i="46"/>
  <c r="N48" i="46"/>
  <c r="AH47" i="46"/>
  <c r="AD47" i="46"/>
  <c r="AB47" i="46"/>
  <c r="Z47" i="46"/>
  <c r="X47" i="46"/>
  <c r="V47" i="46"/>
  <c r="T47" i="46"/>
  <c r="R47" i="46"/>
  <c r="AH46" i="46"/>
  <c r="AD46" i="46"/>
  <c r="AB46" i="46"/>
  <c r="Z46" i="46"/>
  <c r="X46" i="46"/>
  <c r="V46" i="46"/>
  <c r="T46" i="46"/>
  <c r="R46" i="46"/>
  <c r="N46" i="46"/>
  <c r="AH45" i="46"/>
  <c r="AD45" i="46"/>
  <c r="AB45" i="46"/>
  <c r="Z45" i="46"/>
  <c r="X45" i="46"/>
  <c r="V45" i="46"/>
  <c r="T45" i="46"/>
  <c r="R45" i="46"/>
  <c r="AH30" i="46"/>
  <c r="AD30" i="46"/>
  <c r="AB30" i="46"/>
  <c r="Z30" i="46"/>
  <c r="X30" i="46"/>
  <c r="V30" i="46"/>
  <c r="T30" i="46"/>
  <c r="R30" i="46"/>
  <c r="N30" i="46"/>
  <c r="AH29" i="46"/>
  <c r="AD29" i="46"/>
  <c r="AB29" i="46"/>
  <c r="Z29" i="46"/>
  <c r="X29" i="46"/>
  <c r="V29" i="46"/>
  <c r="T29" i="46"/>
  <c r="R29" i="46"/>
  <c r="AH28" i="46"/>
  <c r="AD28" i="46"/>
  <c r="AB28" i="46"/>
  <c r="Z28" i="46"/>
  <c r="X28" i="46"/>
  <c r="V28" i="46"/>
  <c r="T28" i="46"/>
  <c r="R28" i="46"/>
  <c r="AH27" i="46"/>
  <c r="AD27" i="46"/>
  <c r="AB27" i="46"/>
  <c r="Z27" i="46"/>
  <c r="X27" i="46"/>
  <c r="V27" i="46"/>
  <c r="T27" i="46"/>
  <c r="R27" i="46"/>
  <c r="N27" i="46"/>
  <c r="AH26" i="46"/>
  <c r="AD26" i="46"/>
  <c r="AB26" i="46"/>
  <c r="Z26" i="46"/>
  <c r="X26" i="46"/>
  <c r="V26" i="46"/>
  <c r="T26" i="46"/>
  <c r="R26" i="46"/>
  <c r="AH25" i="46"/>
  <c r="AD25" i="46"/>
  <c r="AB25" i="46"/>
  <c r="Z25" i="46"/>
  <c r="X25" i="46"/>
  <c r="V25" i="46"/>
  <c r="T25" i="46"/>
  <c r="R25" i="46"/>
  <c r="N25" i="46"/>
  <c r="AH24" i="46"/>
  <c r="AD24" i="46"/>
  <c r="AB24" i="46"/>
  <c r="Z24" i="46"/>
  <c r="X24" i="46"/>
  <c r="V24" i="46"/>
  <c r="T24" i="46"/>
  <c r="R24" i="46"/>
  <c r="N24" i="46"/>
  <c r="AH23" i="46"/>
  <c r="AD23" i="46"/>
  <c r="AB23" i="46"/>
  <c r="Z23" i="46"/>
  <c r="X23" i="46"/>
  <c r="V23" i="46"/>
  <c r="T23" i="46"/>
  <c r="R23" i="46"/>
  <c r="AH22" i="46"/>
  <c r="AD22" i="46"/>
  <c r="AB22" i="46"/>
  <c r="Z22" i="46"/>
  <c r="X22" i="46"/>
  <c r="V22" i="46"/>
  <c r="T22" i="46"/>
  <c r="R22" i="46"/>
  <c r="N22" i="46"/>
  <c r="AK21" i="46"/>
  <c r="AI21" i="46"/>
  <c r="AD21" i="46"/>
  <c r="AB21" i="46"/>
  <c r="Z21" i="46"/>
  <c r="X21" i="46"/>
  <c r="V21" i="46"/>
  <c r="T21" i="46"/>
  <c r="R21" i="46"/>
  <c r="AH20" i="46"/>
  <c r="AD20" i="46"/>
  <c r="AB20" i="46"/>
  <c r="Z20" i="46"/>
  <c r="X20" i="46"/>
  <c r="V20" i="46"/>
  <c r="T20" i="46"/>
  <c r="R20" i="46"/>
  <c r="N20" i="46"/>
  <c r="AK19" i="46"/>
  <c r="AI19" i="46"/>
  <c r="AD19" i="46"/>
  <c r="AB19" i="46"/>
  <c r="Z19" i="46"/>
  <c r="X19" i="46"/>
  <c r="V19" i="46"/>
  <c r="T19" i="46"/>
  <c r="R19" i="46"/>
  <c r="AH18" i="46"/>
  <c r="AD18" i="46"/>
  <c r="AB18" i="46"/>
  <c r="Z18" i="46"/>
  <c r="X18" i="46"/>
  <c r="V18" i="46"/>
  <c r="T18" i="46"/>
  <c r="R18" i="46"/>
  <c r="AH17" i="46"/>
  <c r="AD17" i="46"/>
  <c r="AB17" i="46"/>
  <c r="Z17" i="46"/>
  <c r="X17" i="46"/>
  <c r="V17" i="46"/>
  <c r="T17" i="46"/>
  <c r="R17" i="46"/>
  <c r="N17" i="46"/>
  <c r="AH16" i="46"/>
  <c r="AD16" i="46"/>
  <c r="AB16" i="46"/>
  <c r="Z16" i="46"/>
  <c r="X16" i="46"/>
  <c r="V16" i="46"/>
  <c r="T16" i="46"/>
  <c r="R16" i="46"/>
  <c r="AH15" i="46"/>
  <c r="AD15" i="46"/>
  <c r="AB15" i="46"/>
  <c r="Z15" i="46"/>
  <c r="X15" i="46"/>
  <c r="V15" i="46"/>
  <c r="T15" i="46"/>
  <c r="R15" i="46"/>
  <c r="AH14" i="46"/>
  <c r="AD14" i="46"/>
  <c r="AB14" i="46"/>
  <c r="Z14" i="46"/>
  <c r="X14" i="46"/>
  <c r="V14" i="46"/>
  <c r="T14" i="46"/>
  <c r="R14" i="46"/>
  <c r="N14" i="46"/>
  <c r="AD105" i="28"/>
  <c r="Z105" i="28"/>
  <c r="X105" i="28"/>
  <c r="V105" i="28"/>
  <c r="T105" i="28"/>
  <c r="R105" i="28"/>
  <c r="P105" i="28"/>
  <c r="N105" i="28"/>
  <c r="AT101" i="28"/>
  <c r="AT100" i="28"/>
  <c r="AT99" i="28"/>
  <c r="AT97" i="28"/>
  <c r="AD107" i="28"/>
  <c r="Z107" i="28"/>
  <c r="X107" i="28"/>
  <c r="V107" i="28"/>
  <c r="T107" i="28"/>
  <c r="R107" i="28"/>
  <c r="P107" i="28"/>
  <c r="N107" i="28"/>
  <c r="AD106" i="28"/>
  <c r="Z106" i="28"/>
  <c r="X106" i="28"/>
  <c r="V106" i="28"/>
  <c r="T106" i="28"/>
  <c r="R106" i="28"/>
  <c r="P106" i="28"/>
  <c r="N106" i="28"/>
  <c r="AD104" i="28"/>
  <c r="Z104" i="28"/>
  <c r="X104" i="28"/>
  <c r="V104" i="28"/>
  <c r="T104" i="28"/>
  <c r="R104" i="28"/>
  <c r="P104" i="28"/>
  <c r="N104" i="28"/>
  <c r="J104" i="28"/>
  <c r="AD103" i="28"/>
  <c r="Z103" i="28"/>
  <c r="X103" i="28"/>
  <c r="V103" i="28"/>
  <c r="T103" i="28"/>
  <c r="R103" i="28"/>
  <c r="P103" i="28"/>
  <c r="N103" i="28"/>
  <c r="AD102" i="28"/>
  <c r="Z102" i="28"/>
  <c r="X102" i="28"/>
  <c r="V102" i="28"/>
  <c r="T102" i="28"/>
  <c r="R102" i="28"/>
  <c r="P102" i="28"/>
  <c r="N102" i="28"/>
  <c r="J102" i="28"/>
  <c r="AD101" i="28"/>
  <c r="Z101" i="28"/>
  <c r="X101" i="28"/>
  <c r="V101" i="28"/>
  <c r="T101" i="28"/>
  <c r="R101" i="28"/>
  <c r="P101" i="28"/>
  <c r="N101" i="28"/>
  <c r="AD100" i="28"/>
  <c r="Z100" i="28"/>
  <c r="X100" i="28"/>
  <c r="V100" i="28"/>
  <c r="T100" i="28"/>
  <c r="R100" i="28"/>
  <c r="P100" i="28"/>
  <c r="N100" i="28"/>
  <c r="AD99" i="28"/>
  <c r="Z99" i="28"/>
  <c r="X99" i="28"/>
  <c r="V99" i="28"/>
  <c r="T99" i="28"/>
  <c r="R99" i="28"/>
  <c r="P99" i="28"/>
  <c r="N99" i="28"/>
  <c r="J99" i="28"/>
  <c r="AD92" i="28"/>
  <c r="Z92" i="28"/>
  <c r="X92" i="28"/>
  <c r="V92" i="28"/>
  <c r="T92" i="28"/>
  <c r="R92" i="28"/>
  <c r="P92" i="28"/>
  <c r="N92" i="28"/>
  <c r="AD86" i="28"/>
  <c r="Z86" i="28"/>
  <c r="X86" i="28"/>
  <c r="V86" i="28"/>
  <c r="T86" i="28"/>
  <c r="R86" i="28"/>
  <c r="P86" i="28"/>
  <c r="N86" i="28"/>
  <c r="AD87" i="28"/>
  <c r="Z87" i="28"/>
  <c r="X87" i="28"/>
  <c r="V87" i="28"/>
  <c r="T87" i="28"/>
  <c r="R87" i="28"/>
  <c r="P87" i="28"/>
  <c r="N87" i="28"/>
  <c r="AD88" i="28"/>
  <c r="Z88" i="28"/>
  <c r="X88" i="28"/>
  <c r="V88" i="28"/>
  <c r="T88" i="28"/>
  <c r="R88" i="28"/>
  <c r="P88" i="28"/>
  <c r="N88" i="28"/>
  <c r="AD98" i="28"/>
  <c r="Z98" i="28"/>
  <c r="X98" i="28"/>
  <c r="V98" i="28"/>
  <c r="T98" i="28"/>
  <c r="R98" i="28"/>
  <c r="P98" i="28"/>
  <c r="N98" i="28"/>
  <c r="AQ97" i="28"/>
  <c r="AD97" i="28"/>
  <c r="Z97" i="28"/>
  <c r="X97" i="28"/>
  <c r="V97" i="28"/>
  <c r="T97" i="28"/>
  <c r="R97" i="28"/>
  <c r="P97" i="28"/>
  <c r="N97" i="28"/>
  <c r="J97" i="28"/>
  <c r="AD96" i="28"/>
  <c r="Z96" i="28"/>
  <c r="X96" i="28"/>
  <c r="V96" i="28"/>
  <c r="T96" i="28"/>
  <c r="R96" i="28"/>
  <c r="P96" i="28"/>
  <c r="N96" i="28"/>
  <c r="J96" i="28"/>
  <c r="AD95" i="28"/>
  <c r="Z95" i="28"/>
  <c r="X95" i="28"/>
  <c r="V95" i="28"/>
  <c r="T95" i="28"/>
  <c r="R95" i="28"/>
  <c r="P95" i="28"/>
  <c r="N95" i="28"/>
  <c r="J95" i="28"/>
  <c r="AD94" i="28"/>
  <c r="Z94" i="28"/>
  <c r="X94" i="28"/>
  <c r="V94" i="28"/>
  <c r="T94" i="28"/>
  <c r="R94" i="28"/>
  <c r="P94" i="28"/>
  <c r="N94" i="28"/>
  <c r="AD93" i="28"/>
  <c r="Z93" i="28"/>
  <c r="X93" i="28"/>
  <c r="V93" i="28"/>
  <c r="T93" i="28"/>
  <c r="R93" i="28"/>
  <c r="P93" i="28"/>
  <c r="N93" i="28"/>
  <c r="AD91" i="28"/>
  <c r="Z91" i="28"/>
  <c r="X91" i="28"/>
  <c r="V91" i="28"/>
  <c r="T91" i="28"/>
  <c r="R91" i="28"/>
  <c r="P91" i="28"/>
  <c r="N91" i="28"/>
  <c r="J91" i="28"/>
  <c r="AD90" i="28"/>
  <c r="Z90" i="28"/>
  <c r="X90" i="28"/>
  <c r="V90" i="28"/>
  <c r="T90" i="28"/>
  <c r="R90" i="28"/>
  <c r="P90" i="28"/>
  <c r="N90" i="28"/>
  <c r="AD89" i="28"/>
  <c r="Z89" i="28"/>
  <c r="X89" i="28"/>
  <c r="V89" i="28"/>
  <c r="T89" i="28"/>
  <c r="R89" i="28"/>
  <c r="P89" i="28"/>
  <c r="N89" i="28"/>
  <c r="AD85" i="28"/>
  <c r="Z85" i="28"/>
  <c r="X85" i="28"/>
  <c r="V85" i="28"/>
  <c r="T85" i="28"/>
  <c r="R85" i="28"/>
  <c r="P85" i="28"/>
  <c r="N85" i="28"/>
  <c r="J85" i="28"/>
  <c r="AD84" i="28"/>
  <c r="Z84" i="28"/>
  <c r="X84" i="28"/>
  <c r="V84" i="28"/>
  <c r="T84" i="28"/>
  <c r="R84" i="28"/>
  <c r="P84" i="28"/>
  <c r="N84" i="28"/>
  <c r="J84" i="28"/>
  <c r="J81" i="28"/>
  <c r="AD74" i="28"/>
  <c r="Z74" i="28"/>
  <c r="X74" i="28"/>
  <c r="V74" i="28"/>
  <c r="T74" i="28"/>
  <c r="R74" i="28"/>
  <c r="P74" i="28"/>
  <c r="N74" i="28"/>
  <c r="AD83" i="28"/>
  <c r="Z83" i="28"/>
  <c r="X83" i="28"/>
  <c r="V83" i="28"/>
  <c r="T83" i="28"/>
  <c r="R83" i="28"/>
  <c r="P83" i="28"/>
  <c r="N83" i="28"/>
  <c r="AQ82" i="28"/>
  <c r="AD82" i="28"/>
  <c r="Z82" i="28"/>
  <c r="X82" i="28"/>
  <c r="V82" i="28"/>
  <c r="T82" i="28"/>
  <c r="R82" i="28"/>
  <c r="P82" i="28"/>
  <c r="N82" i="28"/>
  <c r="J82" i="28"/>
  <c r="AD81" i="28"/>
  <c r="Z81" i="28"/>
  <c r="X81" i="28"/>
  <c r="V81" i="28"/>
  <c r="T81" i="28"/>
  <c r="R81" i="28"/>
  <c r="P81" i="28"/>
  <c r="N81" i="28"/>
  <c r="AD80" i="28"/>
  <c r="Z80" i="28"/>
  <c r="X80" i="28"/>
  <c r="V80" i="28"/>
  <c r="T80" i="28"/>
  <c r="R80" i="28"/>
  <c r="P80" i="28"/>
  <c r="N80" i="28"/>
  <c r="AD79" i="28"/>
  <c r="Z79" i="28"/>
  <c r="X79" i="28"/>
  <c r="V79" i="28"/>
  <c r="T79" i="28"/>
  <c r="R79" i="28"/>
  <c r="P79" i="28"/>
  <c r="N79" i="28"/>
  <c r="AD78" i="28"/>
  <c r="Z78" i="28"/>
  <c r="X78" i="28"/>
  <c r="V78" i="28"/>
  <c r="T78" i="28"/>
  <c r="R78" i="28"/>
  <c r="P78" i="28"/>
  <c r="N78" i="28"/>
  <c r="J78" i="28"/>
  <c r="AD77" i="28"/>
  <c r="Z77" i="28"/>
  <c r="X77" i="28"/>
  <c r="V77" i="28"/>
  <c r="T77" i="28"/>
  <c r="R77" i="28"/>
  <c r="P77" i="28"/>
  <c r="N77" i="28"/>
  <c r="AD76" i="28"/>
  <c r="Z76" i="28"/>
  <c r="X76" i="28"/>
  <c r="V76" i="28"/>
  <c r="T76" i="28"/>
  <c r="R76" i="28"/>
  <c r="P76" i="28"/>
  <c r="N76" i="28"/>
  <c r="AD75" i="28"/>
  <c r="Z75" i="28"/>
  <c r="X75" i="28"/>
  <c r="V75" i="28"/>
  <c r="T75" i="28"/>
  <c r="R75" i="28"/>
  <c r="P75" i="28"/>
  <c r="N75" i="28"/>
  <c r="J75" i="28"/>
  <c r="AD73" i="28"/>
  <c r="Z73" i="28"/>
  <c r="X73" i="28"/>
  <c r="V73" i="28"/>
  <c r="T73" i="28"/>
  <c r="R73" i="28"/>
  <c r="P73" i="28"/>
  <c r="N73" i="28"/>
  <c r="J73" i="28"/>
  <c r="AQ72" i="28"/>
  <c r="AD72" i="28"/>
  <c r="Z72" i="28"/>
  <c r="X72" i="28"/>
  <c r="V72" i="28"/>
  <c r="T72" i="28"/>
  <c r="R72" i="28"/>
  <c r="P72" i="28"/>
  <c r="N72" i="28"/>
  <c r="J72" i="28"/>
  <c r="AD71" i="28"/>
  <c r="Z71" i="28"/>
  <c r="X71" i="28"/>
  <c r="V71" i="28"/>
  <c r="T71" i="28"/>
  <c r="R71" i="28"/>
  <c r="P71" i="28"/>
  <c r="N71" i="28"/>
  <c r="AD70" i="28"/>
  <c r="Z70" i="28"/>
  <c r="X70" i="28"/>
  <c r="V70" i="28"/>
  <c r="T70" i="28"/>
  <c r="R70" i="28"/>
  <c r="P70" i="28"/>
  <c r="N70" i="28"/>
  <c r="AD69" i="28"/>
  <c r="Z69" i="28"/>
  <c r="X69" i="28"/>
  <c r="V69" i="28"/>
  <c r="T69" i="28"/>
  <c r="R69" i="28"/>
  <c r="P69" i="28"/>
  <c r="N69" i="28"/>
  <c r="J69" i="28"/>
  <c r="AE28" i="46" l="1"/>
  <c r="AF28" i="46" s="1"/>
  <c r="AI28" i="46" s="1"/>
  <c r="AE30" i="46"/>
  <c r="AF30" i="46" s="1"/>
  <c r="AI30" i="46" s="1"/>
  <c r="AE51" i="46"/>
  <c r="AF51" i="46" s="1"/>
  <c r="AI51" i="46" s="1"/>
  <c r="AE52" i="46"/>
  <c r="AF52" i="46" s="1"/>
  <c r="AI52" i="46" s="1"/>
  <c r="AE17" i="46"/>
  <c r="AF17" i="46" s="1"/>
  <c r="AI17" i="46" s="1"/>
  <c r="AE18" i="46"/>
  <c r="AF18" i="46" s="1"/>
  <c r="AI18" i="46" s="1"/>
  <c r="AE20" i="46"/>
  <c r="AF20" i="46" s="1"/>
  <c r="AI20" i="46" s="1"/>
  <c r="AE22" i="46"/>
  <c r="AF22" i="46" s="1"/>
  <c r="AI22" i="46" s="1"/>
  <c r="AE25" i="46"/>
  <c r="AF25" i="46" s="1"/>
  <c r="AI25" i="46" s="1"/>
  <c r="AE45" i="46"/>
  <c r="AF45" i="46" s="1"/>
  <c r="AI45" i="46" s="1"/>
  <c r="AE46" i="46"/>
  <c r="AF46" i="46" s="1"/>
  <c r="AI46" i="46" s="1"/>
  <c r="AE49" i="46"/>
  <c r="AF49" i="46" s="1"/>
  <c r="AI49" i="46" s="1"/>
  <c r="AE23" i="46"/>
  <c r="AF23" i="46" s="1"/>
  <c r="AI23" i="46" s="1"/>
  <c r="AE29" i="46"/>
  <c r="AF29" i="46" s="1"/>
  <c r="AI29" i="46" s="1"/>
  <c r="AE48" i="46"/>
  <c r="AF48" i="46" s="1"/>
  <c r="AI48" i="46" s="1"/>
  <c r="AE14" i="46"/>
  <c r="AF14" i="46" s="1"/>
  <c r="AI14" i="46" s="1"/>
  <c r="AE15" i="46"/>
  <c r="AF15" i="46" s="1"/>
  <c r="AI15" i="46" s="1"/>
  <c r="AE16" i="46"/>
  <c r="AF16" i="46" s="1"/>
  <c r="AI16" i="46" s="1"/>
  <c r="AE24" i="46"/>
  <c r="AF24" i="46" s="1"/>
  <c r="AI24" i="46" s="1"/>
  <c r="AE26" i="46"/>
  <c r="AF26" i="46" s="1"/>
  <c r="AI26" i="46" s="1"/>
  <c r="AE27" i="46"/>
  <c r="AF27" i="46" s="1"/>
  <c r="AI27" i="46" s="1"/>
  <c r="AE47" i="46"/>
  <c r="AF47" i="46" s="1"/>
  <c r="AI47" i="46" s="1"/>
  <c r="AE50" i="46"/>
  <c r="AF50" i="46" s="1"/>
  <c r="AI50" i="46" s="1"/>
  <c r="AA105" i="28"/>
  <c r="AB105" i="28" s="1"/>
  <c r="AE105" i="28" s="1"/>
  <c r="AH105" i="28" s="1"/>
  <c r="AK20" i="46"/>
  <c r="AM20" i="46" s="1"/>
  <c r="AN20" i="46" s="1"/>
  <c r="AQ20" i="46" s="1"/>
  <c r="AK47" i="46"/>
  <c r="AK49" i="46"/>
  <c r="AK15" i="46"/>
  <c r="AK25" i="46"/>
  <c r="AK23" i="46"/>
  <c r="AK52" i="46"/>
  <c r="AK14" i="46"/>
  <c r="AK16" i="46"/>
  <c r="AK26" i="46"/>
  <c r="AK45" i="46"/>
  <c r="AK24" i="46"/>
  <c r="AM24" i="46" s="1"/>
  <c r="AN24" i="46" s="1"/>
  <c r="AQ24" i="46" s="1"/>
  <c r="AK46" i="46"/>
  <c r="AK50" i="46"/>
  <c r="AK29" i="46"/>
  <c r="AK48" i="46"/>
  <c r="AM48" i="46" s="1"/>
  <c r="AN48" i="46" s="1"/>
  <c r="AQ48" i="46" s="1"/>
  <c r="AK17" i="46"/>
  <c r="AK18" i="46"/>
  <c r="AK28" i="46"/>
  <c r="AK30" i="46"/>
  <c r="AM30" i="46" s="1"/>
  <c r="AN30" i="46" s="1"/>
  <c r="AQ30" i="46" s="1"/>
  <c r="AK22" i="46"/>
  <c r="AK51" i="46"/>
  <c r="AM51" i="46" s="1"/>
  <c r="AN51" i="46" s="1"/>
  <c r="AQ51" i="46" s="1"/>
  <c r="AK27" i="46"/>
  <c r="AM27" i="46" s="1"/>
  <c r="AN27" i="46" s="1"/>
  <c r="AQ27" i="46" s="1"/>
  <c r="AA104" i="28"/>
  <c r="AB104" i="28" s="1"/>
  <c r="AE104" i="28" s="1"/>
  <c r="AH104" i="28" s="1"/>
  <c r="AA107" i="28"/>
  <c r="AB107" i="28" s="1"/>
  <c r="AE107" i="28" s="1"/>
  <c r="AF107" i="28" s="1"/>
  <c r="AG107" i="28" s="1"/>
  <c r="AA101" i="28"/>
  <c r="AB101" i="28" s="1"/>
  <c r="AE101" i="28" s="1"/>
  <c r="AH101" i="28" s="1"/>
  <c r="AA102" i="28"/>
  <c r="AB102" i="28" s="1"/>
  <c r="AE102" i="28" s="1"/>
  <c r="AF102" i="28" s="1"/>
  <c r="AG102" i="28" s="1"/>
  <c r="AA106" i="28"/>
  <c r="AB106" i="28" s="1"/>
  <c r="AE106" i="28" s="1"/>
  <c r="AH106" i="28" s="1"/>
  <c r="AA100" i="28"/>
  <c r="AB100" i="28" s="1"/>
  <c r="AE100" i="28" s="1"/>
  <c r="AF100" i="28" s="1"/>
  <c r="AG100" i="28" s="1"/>
  <c r="AA88" i="28"/>
  <c r="AB88" i="28" s="1"/>
  <c r="AE88" i="28" s="1"/>
  <c r="AH88" i="28" s="1"/>
  <c r="AA87" i="28"/>
  <c r="AB87" i="28" s="1"/>
  <c r="AE87" i="28" s="1"/>
  <c r="AF87" i="28" s="1"/>
  <c r="AG87" i="28" s="1"/>
  <c r="AA86" i="28"/>
  <c r="AB86" i="28" s="1"/>
  <c r="AE86" i="28" s="1"/>
  <c r="AH86" i="28" s="1"/>
  <c r="AA103" i="28"/>
  <c r="AB103" i="28" s="1"/>
  <c r="AE103" i="28" s="1"/>
  <c r="AF103" i="28" s="1"/>
  <c r="AG103" i="28" s="1"/>
  <c r="AA99" i="28"/>
  <c r="AB99" i="28" s="1"/>
  <c r="AE99" i="28" s="1"/>
  <c r="AF99" i="28" s="1"/>
  <c r="AG99" i="28" s="1"/>
  <c r="AA92" i="28"/>
  <c r="AB92" i="28" s="1"/>
  <c r="AE92" i="28" s="1"/>
  <c r="AH92" i="28" s="1"/>
  <c r="AA84" i="28"/>
  <c r="AB84" i="28" s="1"/>
  <c r="AE84" i="28" s="1"/>
  <c r="AH84" i="28" s="1"/>
  <c r="AA93" i="28"/>
  <c r="AB93" i="28" s="1"/>
  <c r="AE93" i="28" s="1"/>
  <c r="AF93" i="28" s="1"/>
  <c r="AG93" i="28" s="1"/>
  <c r="AA95" i="28"/>
  <c r="AB95" i="28" s="1"/>
  <c r="AE95" i="28" s="1"/>
  <c r="AH95" i="28" s="1"/>
  <c r="AA85" i="28"/>
  <c r="AB85" i="28" s="1"/>
  <c r="AE85" i="28" s="1"/>
  <c r="AH85" i="28" s="1"/>
  <c r="AA98" i="28"/>
  <c r="AB98" i="28" s="1"/>
  <c r="AE98" i="28" s="1"/>
  <c r="AF98" i="28" s="1"/>
  <c r="AG98" i="28" s="1"/>
  <c r="AA96" i="28"/>
  <c r="AB96" i="28" s="1"/>
  <c r="AE96" i="28" s="1"/>
  <c r="AF96" i="28" s="1"/>
  <c r="AG96" i="28" s="1"/>
  <c r="AA89" i="28"/>
  <c r="AB89" i="28" s="1"/>
  <c r="AE89" i="28" s="1"/>
  <c r="AH89" i="28" s="1"/>
  <c r="AA90" i="28"/>
  <c r="AB90" i="28" s="1"/>
  <c r="AE90" i="28" s="1"/>
  <c r="AH90" i="28" s="1"/>
  <c r="AA74" i="28"/>
  <c r="AB74" i="28" s="1"/>
  <c r="AE74" i="28" s="1"/>
  <c r="AH74" i="28" s="1"/>
  <c r="AA91" i="28"/>
  <c r="AB91" i="28" s="1"/>
  <c r="AE91" i="28" s="1"/>
  <c r="AH91" i="28" s="1"/>
  <c r="AA97" i="28"/>
  <c r="AB97" i="28" s="1"/>
  <c r="AE97" i="28" s="1"/>
  <c r="AH97" i="28" s="1"/>
  <c r="AA94" i="28"/>
  <c r="AB94" i="28" s="1"/>
  <c r="AE94" i="28" s="1"/>
  <c r="AH94" i="28" s="1"/>
  <c r="AA70" i="28"/>
  <c r="AB70" i="28" s="1"/>
  <c r="AE70" i="28" s="1"/>
  <c r="AH70" i="28" s="1"/>
  <c r="AA76" i="28"/>
  <c r="AB76" i="28" s="1"/>
  <c r="AE76" i="28" s="1"/>
  <c r="AH76" i="28" s="1"/>
  <c r="AA78" i="28"/>
  <c r="AB78" i="28" s="1"/>
  <c r="AE78" i="28" s="1"/>
  <c r="AF78" i="28" s="1"/>
  <c r="AG78" i="28" s="1"/>
  <c r="AA80" i="28"/>
  <c r="AB80" i="28" s="1"/>
  <c r="AE80" i="28" s="1"/>
  <c r="AH80" i="28" s="1"/>
  <c r="AA73" i="28"/>
  <c r="AB73" i="28" s="1"/>
  <c r="AE73" i="28" s="1"/>
  <c r="AH73" i="28" s="1"/>
  <c r="AA69" i="28"/>
  <c r="AB69" i="28" s="1"/>
  <c r="AE69" i="28" s="1"/>
  <c r="AF69" i="28" s="1"/>
  <c r="AG69" i="28" s="1"/>
  <c r="AA81" i="28"/>
  <c r="AB81" i="28" s="1"/>
  <c r="AE81" i="28" s="1"/>
  <c r="AF81" i="28" s="1"/>
  <c r="AG81" i="28" s="1"/>
  <c r="AA83" i="28"/>
  <c r="AB83" i="28" s="1"/>
  <c r="AE83" i="28" s="1"/>
  <c r="AF83" i="28" s="1"/>
  <c r="AG83" i="28" s="1"/>
  <c r="AA75" i="28"/>
  <c r="AB75" i="28" s="1"/>
  <c r="AE75" i="28" s="1"/>
  <c r="AH75" i="28" s="1"/>
  <c r="AA71" i="28"/>
  <c r="AB71" i="28" s="1"/>
  <c r="AE71" i="28" s="1"/>
  <c r="AH71" i="28" s="1"/>
  <c r="AA79" i="28"/>
  <c r="AB79" i="28" s="1"/>
  <c r="AE79" i="28" s="1"/>
  <c r="AF79" i="28" s="1"/>
  <c r="AG79" i="28" s="1"/>
  <c r="AA77" i="28"/>
  <c r="AB77" i="28" s="1"/>
  <c r="AE77" i="28" s="1"/>
  <c r="AH77" i="28" s="1"/>
  <c r="AA82" i="28"/>
  <c r="AB82" i="28" s="1"/>
  <c r="AE82" i="28" s="1"/>
  <c r="AH82" i="28" s="1"/>
  <c r="AA72" i="28"/>
  <c r="AB72" i="28" s="1"/>
  <c r="AE72" i="28" s="1"/>
  <c r="AH72" i="28" s="1"/>
  <c r="C8" i="13"/>
  <c r="AM17" i="46" l="1"/>
  <c r="AN17" i="46" s="1"/>
  <c r="AQ17" i="46" s="1"/>
  <c r="AM46" i="46"/>
  <c r="AN46" i="46" s="1"/>
  <c r="AQ46" i="46" s="1"/>
  <c r="AM25" i="46"/>
  <c r="AN25" i="46" s="1"/>
  <c r="AQ25" i="46" s="1"/>
  <c r="AF105" i="28"/>
  <c r="AG105" i="28" s="1"/>
  <c r="AH107" i="28"/>
  <c r="AH102" i="28"/>
  <c r="AF101" i="28"/>
  <c r="AG101" i="28" s="1"/>
  <c r="AI99" i="28" s="1"/>
  <c r="AJ99" i="28" s="1"/>
  <c r="AM99" i="28" s="1"/>
  <c r="AH99" i="28"/>
  <c r="AF88" i="28"/>
  <c r="AG88" i="28" s="1"/>
  <c r="AF86" i="28"/>
  <c r="AG86" i="28" s="1"/>
  <c r="AH87" i="28"/>
  <c r="AF104" i="28"/>
  <c r="AG104" i="28" s="1"/>
  <c r="AU46" i="46"/>
  <c r="AV46" i="46" s="1"/>
  <c r="AU30" i="46"/>
  <c r="AU24" i="46"/>
  <c r="AV24" i="46" s="1"/>
  <c r="AM14" i="46"/>
  <c r="AN14" i="46" s="1"/>
  <c r="AQ14" i="46" s="1"/>
  <c r="AU27" i="46"/>
  <c r="AV27" i="46" s="1"/>
  <c r="AM22" i="46"/>
  <c r="AN22" i="46" s="1"/>
  <c r="AQ22" i="46" s="1"/>
  <c r="AU48" i="46"/>
  <c r="AT48" i="46"/>
  <c r="AU51" i="46"/>
  <c r="AT51" i="46"/>
  <c r="AU17" i="46"/>
  <c r="AV17" i="46" s="1"/>
  <c r="AU25" i="46"/>
  <c r="AT25" i="46"/>
  <c r="AU20" i="46"/>
  <c r="AF91" i="28"/>
  <c r="AG91" i="28" s="1"/>
  <c r="AF95" i="28"/>
  <c r="AG95" i="28" s="1"/>
  <c r="AI95" i="28" s="1"/>
  <c r="AJ95" i="28" s="1"/>
  <c r="AM95" i="28" s="1"/>
  <c r="AH100" i="28"/>
  <c r="AF106" i="28"/>
  <c r="AG106" i="28" s="1"/>
  <c r="AH103" i="28"/>
  <c r="AI102" i="28"/>
  <c r="AJ102" i="28" s="1"/>
  <c r="AM102" i="28" s="1"/>
  <c r="AN102" i="28" s="1"/>
  <c r="AP102" i="28" s="1"/>
  <c r="AH96" i="28"/>
  <c r="AH98" i="28"/>
  <c r="AF97" i="28"/>
  <c r="AG97" i="28" s="1"/>
  <c r="AI97" i="28" s="1"/>
  <c r="AJ97" i="28" s="1"/>
  <c r="AM97" i="28" s="1"/>
  <c r="AF84" i="28"/>
  <c r="AG84" i="28" s="1"/>
  <c r="AI84" i="28" s="1"/>
  <c r="AJ84" i="28" s="1"/>
  <c r="AM84" i="28" s="1"/>
  <c r="AF92" i="28"/>
  <c r="AG92" i="28" s="1"/>
  <c r="AF74" i="28"/>
  <c r="AG74" i="28" s="1"/>
  <c r="AF85" i="28"/>
  <c r="AG85" i="28" s="1"/>
  <c r="AH78" i="28"/>
  <c r="AH93" i="28"/>
  <c r="AF90" i="28"/>
  <c r="AG90" i="28" s="1"/>
  <c r="AF94" i="28"/>
  <c r="AG94" i="28" s="1"/>
  <c r="AF89" i="28"/>
  <c r="AG89" i="28" s="1"/>
  <c r="AF75" i="28"/>
  <c r="AG75" i="28" s="1"/>
  <c r="AI96" i="28"/>
  <c r="AJ96" i="28" s="1"/>
  <c r="AM96" i="28" s="1"/>
  <c r="AO96" i="28" s="1"/>
  <c r="AQ96" i="28" s="1"/>
  <c r="AF73" i="28"/>
  <c r="AG73" i="28" s="1"/>
  <c r="AF71" i="28"/>
  <c r="AG71" i="28" s="1"/>
  <c r="AH69" i="28"/>
  <c r="AF70" i="28"/>
  <c r="AG70" i="28" s="1"/>
  <c r="AF76" i="28"/>
  <c r="AG76" i="28" s="1"/>
  <c r="AF82" i="28"/>
  <c r="AG82" i="28" s="1"/>
  <c r="AH79" i="28"/>
  <c r="AF72" i="28"/>
  <c r="AG72" i="28" s="1"/>
  <c r="AI72" i="28" s="1"/>
  <c r="AJ72" i="28" s="1"/>
  <c r="AM72" i="28" s="1"/>
  <c r="AI81" i="28"/>
  <c r="AJ81" i="28" s="1"/>
  <c r="AM81" i="28" s="1"/>
  <c r="AN81" i="28" s="1"/>
  <c r="AP81" i="28" s="1"/>
  <c r="AF80" i="28"/>
  <c r="AG80" i="28" s="1"/>
  <c r="AI78" i="28" s="1"/>
  <c r="AJ78" i="28" s="1"/>
  <c r="AM78" i="28" s="1"/>
  <c r="AF77" i="28"/>
  <c r="AG77" i="28" s="1"/>
  <c r="AH81" i="28"/>
  <c r="AH83" i="28"/>
  <c r="I8" i="13"/>
  <c r="I9" i="13"/>
  <c r="I10" i="13"/>
  <c r="I11" i="13"/>
  <c r="I12" i="13"/>
  <c r="I13" i="13"/>
  <c r="I14" i="13"/>
  <c r="I15" i="13"/>
  <c r="I16" i="13"/>
  <c r="I17" i="13"/>
  <c r="I7" i="13"/>
  <c r="E26" i="43"/>
  <c r="AV25" i="46" l="1"/>
  <c r="AV51" i="46"/>
  <c r="AI104" i="28"/>
  <c r="AJ104" i="28" s="1"/>
  <c r="AM104" i="28" s="1"/>
  <c r="AO104" i="28" s="1"/>
  <c r="AQ104" i="28" s="1"/>
  <c r="AU14" i="46"/>
  <c r="AV14" i="46" s="1"/>
  <c r="AV20" i="46"/>
  <c r="AV48" i="46"/>
  <c r="AV30" i="46"/>
  <c r="AU22" i="46"/>
  <c r="AO102" i="28"/>
  <c r="AQ102" i="28" s="1"/>
  <c r="AR102" i="28" s="1"/>
  <c r="AN99" i="28"/>
  <c r="AP99" i="28" s="1"/>
  <c r="AO99" i="28"/>
  <c r="AQ99" i="28" s="1"/>
  <c r="AI91" i="28"/>
  <c r="AJ91" i="28" s="1"/>
  <c r="AM91" i="28" s="1"/>
  <c r="AN91" i="28" s="1"/>
  <c r="AP91" i="28" s="1"/>
  <c r="AI85" i="28"/>
  <c r="AJ85" i="28" s="1"/>
  <c r="AM85" i="28" s="1"/>
  <c r="AN85" i="28" s="1"/>
  <c r="AP85" i="28" s="1"/>
  <c r="AN96" i="28"/>
  <c r="AO97" i="28"/>
  <c r="AN97" i="28"/>
  <c r="AO95" i="28"/>
  <c r="AQ95" i="28" s="1"/>
  <c r="AN95" i="28"/>
  <c r="AP95" i="28" s="1"/>
  <c r="AO84" i="28"/>
  <c r="AQ84" i="28" s="1"/>
  <c r="AN84" i="28"/>
  <c r="AP84" i="28" s="1"/>
  <c r="AI73" i="28"/>
  <c r="AJ73" i="28" s="1"/>
  <c r="AM73" i="28" s="1"/>
  <c r="AN73" i="28" s="1"/>
  <c r="AP73" i="28" s="1"/>
  <c r="AO81" i="28"/>
  <c r="AQ81" i="28" s="1"/>
  <c r="AR81" i="28" s="1"/>
  <c r="AI69" i="28"/>
  <c r="AJ69" i="28" s="1"/>
  <c r="AM69" i="28" s="1"/>
  <c r="AO69" i="28" s="1"/>
  <c r="AQ69" i="28" s="1"/>
  <c r="AI82" i="28"/>
  <c r="AJ82" i="28" s="1"/>
  <c r="AM82" i="28" s="1"/>
  <c r="AN82" i="28" s="1"/>
  <c r="AI75" i="28"/>
  <c r="AJ75" i="28" s="1"/>
  <c r="AM75" i="28" s="1"/>
  <c r="AO75" i="28" s="1"/>
  <c r="AQ75" i="28" s="1"/>
  <c r="AN78" i="28"/>
  <c r="AP78" i="28" s="1"/>
  <c r="AO78" i="28"/>
  <c r="AQ78" i="28" s="1"/>
  <c r="AO72" i="28"/>
  <c r="AN72" i="28"/>
  <c r="U5" i="43"/>
  <c r="S5" i="43"/>
  <c r="C17" i="13"/>
  <c r="C16" i="13"/>
  <c r="C15" i="13"/>
  <c r="C14" i="13"/>
  <c r="Q5" i="43"/>
  <c r="O5" i="43"/>
  <c r="M5" i="43"/>
  <c r="K5" i="43"/>
  <c r="I5" i="43"/>
  <c r="G5" i="43"/>
  <c r="E5" i="43"/>
  <c r="C7" i="13"/>
  <c r="U26" i="43"/>
  <c r="U27" i="43" s="1"/>
  <c r="S26" i="43"/>
  <c r="S27" i="43" s="1"/>
  <c r="Q26" i="43"/>
  <c r="Q27" i="43" s="1"/>
  <c r="O26" i="43"/>
  <c r="O27" i="43" s="1"/>
  <c r="M26" i="43"/>
  <c r="M27" i="43" s="1"/>
  <c r="K26" i="43"/>
  <c r="K27" i="43" s="1"/>
  <c r="I26" i="43"/>
  <c r="I27" i="43" s="1"/>
  <c r="G26" i="43"/>
  <c r="G27" i="43" s="1"/>
  <c r="E27" i="43"/>
  <c r="AN104" i="28" l="1"/>
  <c r="AP104" i="28" s="1"/>
  <c r="AR104" i="28" s="1"/>
  <c r="AR99" i="28"/>
  <c r="AP82" i="28"/>
  <c r="AR82" i="28" s="1"/>
  <c r="AP97" i="28"/>
  <c r="AR97" i="28" s="1"/>
  <c r="AP96" i="28"/>
  <c r="AR96" i="28" s="1"/>
  <c r="AP72" i="28"/>
  <c r="AR72" i="28" s="1"/>
  <c r="AV22" i="46"/>
  <c r="AO91" i="28"/>
  <c r="AQ91" i="28" s="1"/>
  <c r="AR91" i="28" s="1"/>
  <c r="AR95" i="28"/>
  <c r="AO85" i="28"/>
  <c r="AQ85" i="28" s="1"/>
  <c r="AR85" i="28" s="1"/>
  <c r="AR84" i="28"/>
  <c r="AO73" i="28"/>
  <c r="AQ73" i="28" s="1"/>
  <c r="AR73" i="28" s="1"/>
  <c r="AR78" i="28"/>
  <c r="AN69" i="28"/>
  <c r="AO82" i="28"/>
  <c r="AN75" i="28"/>
  <c r="AP75" i="28" l="1"/>
  <c r="AR75" i="28" s="1"/>
  <c r="AP69" i="28"/>
  <c r="AR69" i="28" s="1"/>
  <c r="C13" i="13"/>
  <c r="C12" i="13"/>
  <c r="C11" i="13"/>
  <c r="C10" i="13"/>
  <c r="C9" i="13"/>
  <c r="J14" i="28" l="1"/>
  <c r="AQ20" i="28"/>
  <c r="AQ54" i="28"/>
  <c r="J54" i="28"/>
  <c r="J53" i="28"/>
  <c r="J38" i="28"/>
  <c r="J23" i="28"/>
  <c r="J21" i="28"/>
  <c r="J20" i="28"/>
  <c r="J19" i="28"/>
  <c r="J18" i="28"/>
  <c r="J16" i="28"/>
  <c r="J15" i="28"/>
  <c r="N15" i="28"/>
  <c r="P15" i="28"/>
  <c r="R15" i="28"/>
  <c r="T15" i="28"/>
  <c r="V15" i="28"/>
  <c r="X15" i="28"/>
  <c r="Z15" i="28"/>
  <c r="AD15" i="28"/>
  <c r="AA15" i="28" l="1"/>
  <c r="N14" i="28"/>
  <c r="P14" i="28"/>
  <c r="R14" i="28"/>
  <c r="T14" i="28"/>
  <c r="V14" i="28"/>
  <c r="X14" i="28"/>
  <c r="Z14" i="28"/>
  <c r="AD14" i="28"/>
  <c r="AD54" i="28"/>
  <c r="Z54" i="28"/>
  <c r="X54" i="28"/>
  <c r="V54" i="28"/>
  <c r="T54" i="28"/>
  <c r="R54" i="28"/>
  <c r="P54" i="28"/>
  <c r="N54" i="28"/>
  <c r="AD53" i="28"/>
  <c r="Z53" i="28"/>
  <c r="X53" i="28"/>
  <c r="V53" i="28"/>
  <c r="T53" i="28"/>
  <c r="R53" i="28"/>
  <c r="P53" i="28"/>
  <c r="N53" i="28"/>
  <c r="AD38" i="28"/>
  <c r="Z38" i="28"/>
  <c r="X38" i="28"/>
  <c r="V38" i="28"/>
  <c r="T38" i="28"/>
  <c r="R38" i="28"/>
  <c r="P38" i="28"/>
  <c r="N38" i="28"/>
  <c r="AD23" i="28"/>
  <c r="Z23" i="28"/>
  <c r="X23" i="28"/>
  <c r="V23" i="28"/>
  <c r="T23" i="28"/>
  <c r="R23" i="28"/>
  <c r="P23" i="28"/>
  <c r="N23" i="28"/>
  <c r="AD22" i="28"/>
  <c r="Z22" i="28"/>
  <c r="X22" i="28"/>
  <c r="V22" i="28"/>
  <c r="T22" i="28"/>
  <c r="R22" i="28"/>
  <c r="P22" i="28"/>
  <c r="N22" i="28"/>
  <c r="AD21" i="28"/>
  <c r="Z21" i="28"/>
  <c r="X21" i="28"/>
  <c r="V21" i="28"/>
  <c r="T21" i="28"/>
  <c r="R21" i="28"/>
  <c r="P21" i="28"/>
  <c r="N21" i="28"/>
  <c r="AD20" i="28"/>
  <c r="Z20" i="28"/>
  <c r="X20" i="28"/>
  <c r="V20" i="28"/>
  <c r="T20" i="28"/>
  <c r="R20" i="28"/>
  <c r="P20" i="28"/>
  <c r="N20" i="28"/>
  <c r="AD19" i="28"/>
  <c r="Z19" i="28"/>
  <c r="X19" i="28"/>
  <c r="V19" i="28"/>
  <c r="T19" i="28"/>
  <c r="R19" i="28"/>
  <c r="P19" i="28"/>
  <c r="N19" i="28"/>
  <c r="AD18" i="28"/>
  <c r="Z18" i="28"/>
  <c r="X18" i="28"/>
  <c r="V18" i="28"/>
  <c r="T18" i="28"/>
  <c r="R18" i="28"/>
  <c r="P18" i="28"/>
  <c r="N18" i="28"/>
  <c r="AB15" i="28" l="1"/>
  <c r="AE15" i="28" s="1"/>
  <c r="AA14" i="28"/>
  <c r="AA54" i="28"/>
  <c r="AA20" i="28"/>
  <c r="AA38" i="28"/>
  <c r="AA21" i="28"/>
  <c r="AA22" i="28"/>
  <c r="AA53" i="28"/>
  <c r="AA19" i="28"/>
  <c r="AA18" i="28"/>
  <c r="AA23" i="28"/>
  <c r="AD17" i="28"/>
  <c r="Z17" i="28"/>
  <c r="X17" i="28"/>
  <c r="V17" i="28"/>
  <c r="T17" i="28"/>
  <c r="R17" i="28"/>
  <c r="P17" i="28"/>
  <c r="N17" i="28"/>
  <c r="AD16" i="28"/>
  <c r="Z16" i="28"/>
  <c r="X16" i="28"/>
  <c r="V16" i="28"/>
  <c r="T16" i="28"/>
  <c r="R16" i="28"/>
  <c r="P16" i="28"/>
  <c r="N16" i="28"/>
  <c r="AF15" i="28" l="1"/>
  <c r="AG15" i="28" s="1"/>
  <c r="AH15" i="28"/>
  <c r="AB19" i="28"/>
  <c r="AE19" i="28" s="1"/>
  <c r="AB23" i="28"/>
  <c r="AE23" i="28" s="1"/>
  <c r="AB20" i="28"/>
  <c r="AE20" i="28" s="1"/>
  <c r="AB21" i="28"/>
  <c r="AE21" i="28" s="1"/>
  <c r="AB53" i="28"/>
  <c r="AE53" i="28" s="1"/>
  <c r="AF53" i="28" s="1"/>
  <c r="AG53" i="28" s="1"/>
  <c r="AB18" i="28"/>
  <c r="AE18" i="28" s="1"/>
  <c r="AB22" i="28"/>
  <c r="AE22" i="28" s="1"/>
  <c r="AB54" i="28"/>
  <c r="AE54" i="28" s="1"/>
  <c r="AB38" i="28"/>
  <c r="AE38" i="28" s="1"/>
  <c r="AB14" i="28"/>
  <c r="AE14" i="28" s="1"/>
  <c r="AA16" i="28"/>
  <c r="AA17" i="28"/>
  <c r="AH18" i="28" l="1"/>
  <c r="AF18" i="28"/>
  <c r="AG18" i="28" s="1"/>
  <c r="AF54" i="28"/>
  <c r="AG54" i="28" s="1"/>
  <c r="AH54" i="28"/>
  <c r="AH19" i="28"/>
  <c r="AF19" i="28"/>
  <c r="AG19" i="28" s="1"/>
  <c r="AH23" i="28"/>
  <c r="AF23" i="28"/>
  <c r="AG23" i="28" s="1"/>
  <c r="AH21" i="28"/>
  <c r="AF21" i="28"/>
  <c r="AG21" i="28" s="1"/>
  <c r="AH38" i="28"/>
  <c r="AF38" i="28"/>
  <c r="AG38" i="28" s="1"/>
  <c r="AF22" i="28"/>
  <c r="AG22" i="28" s="1"/>
  <c r="AH22" i="28"/>
  <c r="AH20" i="28"/>
  <c r="AF20" i="28"/>
  <c r="AG20" i="28" s="1"/>
  <c r="AI20" i="28" s="1"/>
  <c r="AF14" i="28"/>
  <c r="AG14" i="28" s="1"/>
  <c r="AH14" i="28"/>
  <c r="AB17" i="28"/>
  <c r="AE17" i="28" s="1"/>
  <c r="AH17" i="28" s="1"/>
  <c r="AH53" i="28"/>
  <c r="AB16" i="28"/>
  <c r="AE16" i="28" s="1"/>
  <c r="AI19" i="28" l="1"/>
  <c r="AJ19" i="28" s="1"/>
  <c r="AM19" i="28" s="1"/>
  <c r="AI18" i="28"/>
  <c r="AJ18" i="28" s="1"/>
  <c r="AM18" i="28" s="1"/>
  <c r="AI54" i="28"/>
  <c r="AJ54" i="28" s="1"/>
  <c r="AM54" i="28" s="1"/>
  <c r="AN54" i="28" s="1"/>
  <c r="AI53" i="28"/>
  <c r="AJ53" i="28" s="1"/>
  <c r="AM53" i="28" s="1"/>
  <c r="AO53" i="28" s="1"/>
  <c r="AQ53" i="28" s="1"/>
  <c r="AI38" i="28"/>
  <c r="AJ38" i="28" s="1"/>
  <c r="AM38" i="28" s="1"/>
  <c r="AI23" i="28"/>
  <c r="AJ23" i="28" s="1"/>
  <c r="AM23" i="28" s="1"/>
  <c r="AI21" i="28"/>
  <c r="AJ21" i="28" s="1"/>
  <c r="AM21" i="28" s="1"/>
  <c r="AO21" i="28" s="1"/>
  <c r="AQ21" i="28" s="1"/>
  <c r="AH16" i="28"/>
  <c r="AF16" i="28"/>
  <c r="AG16" i="28" s="1"/>
  <c r="AI15" i="28"/>
  <c r="AJ15" i="28" s="1"/>
  <c r="AM15" i="28" s="1"/>
  <c r="AF17" i="28"/>
  <c r="AG17" i="28" s="1"/>
  <c r="AJ20" i="28"/>
  <c r="AM20" i="28" s="1"/>
  <c r="AP54" i="28" l="1"/>
  <c r="AR54" i="28" s="1"/>
  <c r="AN53" i="28"/>
  <c r="AO54" i="28"/>
  <c r="AI16" i="28"/>
  <c r="AJ16" i="28" s="1"/>
  <c r="AM16" i="28" s="1"/>
  <c r="AN21" i="28"/>
  <c r="AN38" i="28"/>
  <c r="AP38" i="28" s="1"/>
  <c r="AO38" i="28"/>
  <c r="AQ38" i="28" s="1"/>
  <c r="AN23" i="28"/>
  <c r="AP23" i="28" s="1"/>
  <c r="AO23" i="28"/>
  <c r="AQ23" i="28" s="1"/>
  <c r="AO20" i="28"/>
  <c r="AN20" i="28"/>
  <c r="AN19" i="28"/>
  <c r="AP19" i="28" s="1"/>
  <c r="AO19" i="28"/>
  <c r="AQ19" i="28" s="1"/>
  <c r="AO18" i="28"/>
  <c r="AQ18" i="28" s="1"/>
  <c r="AN18" i="28"/>
  <c r="AP18" i="28" s="1"/>
  <c r="AO15" i="28"/>
  <c r="AQ15" i="28" s="1"/>
  <c r="AN15" i="28"/>
  <c r="AP15" i="28" s="1"/>
  <c r="X11" i="28"/>
  <c r="X10" i="28"/>
  <c r="P10" i="28"/>
  <c r="AP21" i="28" l="1"/>
  <c r="AR21" i="28" s="1"/>
  <c r="AP20" i="28"/>
  <c r="AR20" i="28" s="1"/>
  <c r="AP53" i="28"/>
  <c r="AR53" i="28" s="1"/>
  <c r="AR38" i="28"/>
  <c r="AR23" i="28"/>
  <c r="AR19" i="28"/>
  <c r="AR18" i="28"/>
  <c r="AR15" i="28"/>
  <c r="AN16" i="28"/>
  <c r="AP16" i="28" s="1"/>
  <c r="AO16" i="28"/>
  <c r="AQ16" i="28" s="1"/>
  <c r="AR16" i="28" l="1"/>
  <c r="AI14" i="28" l="1"/>
  <c r="AJ14" i="28" l="1"/>
  <c r="AM14" i="28" s="1"/>
  <c r="AO14" i="28" l="1"/>
  <c r="AQ14" i="28" s="1"/>
  <c r="AN14" i="28"/>
  <c r="AP14" i="28" s="1"/>
  <c r="AR14" i="28" l="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comments2.xml><?xml version="1.0" encoding="utf-8"?>
<comments xmlns="http://schemas.openxmlformats.org/spreadsheetml/2006/main">
  <authors>
    <author>CLARA EDITH ACOSTA MANRIQUE</author>
    <author>Toshiba Pc</author>
    <author>LUIS HERNANDO VELANDIA GOMEZ</author>
    <author>Johanna Beatriz Serrano Guependo</author>
    <author>LUIS JAIME CAMPOS BELLO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de seguridad de la información y los activos de información en que se desenvuelve. </t>
        </r>
      </text>
    </comment>
    <comment ref="A7" authorId="1" shapeId="0">
      <text>
        <r>
          <rPr>
            <sz val="9"/>
            <color indexed="81"/>
            <rFont val="Tahoma"/>
            <family val="2"/>
          </rPr>
          <t xml:space="preserve">Indique aspecto del contexto externo, que  la entidad debe considerar, sin limitarse, los siguientes factores relacionados con el entorno seguridad de la información.
Sí no encuentra la opción digitela  </t>
        </r>
      </text>
    </comment>
    <comment ref="B7" authorId="1" shapeId="0">
      <text>
        <r>
          <rPr>
            <sz val="9"/>
            <color indexed="81"/>
            <rFont val="Tahoma"/>
            <family val="2"/>
          </rPr>
          <t xml:space="preserve">Indique aspecto del contexto interno, la entidad debe considerar, sin limitarse, los siguientes factores relacionados con el entorno seguridad de la información.
Sí no encuentra la opción digitela  </t>
        </r>
      </text>
    </comment>
    <comment ref="J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No se debe eliminar la primera fila del grupo de causas del riesgo, debido que esto elimina la formulación del riesgo.</t>
        </r>
      </text>
    </comment>
    <comment ref="BE7" authorId="2" shapeId="0">
      <text>
        <r>
          <rPr>
            <sz val="9"/>
            <color indexed="81"/>
            <rFont val="Tahoma"/>
            <family val="2"/>
          </rPr>
          <t>Consigne el resultado del monitoreo o revisiónal cumplimiento de la acción</t>
        </r>
      </text>
    </comment>
    <comment ref="BF7" authorId="2" shapeId="0">
      <text>
        <r>
          <rPr>
            <sz val="9"/>
            <color indexed="81"/>
            <rFont val="Tahoma"/>
            <family val="2"/>
          </rPr>
          <t>Indique el porcentaje de avance en el  cumplimiento de la acción</t>
        </r>
      </text>
    </comment>
    <comment ref="BG7" authorId="2" shapeId="0">
      <text>
        <r>
          <rPr>
            <sz val="9"/>
            <color indexed="81"/>
            <rFont val="Tahoma"/>
            <family val="2"/>
          </rPr>
          <t>Relacione el seguimiento o la verificación en el cumplimiento de la acción y la efectividad de los controles</t>
        </r>
      </text>
    </comment>
    <comment ref="BH7" authorId="2" shapeId="0">
      <text>
        <r>
          <rPr>
            <sz val="9"/>
            <color indexed="81"/>
            <rFont val="Tahoma"/>
            <family val="2"/>
          </rPr>
          <t xml:space="preserve">Determine el estado del riesgo, de acuerdo con la verificación efectuada
</t>
        </r>
      </text>
    </comment>
    <comment ref="BI7" authorId="2" shapeId="0">
      <text>
        <r>
          <rPr>
            <sz val="9"/>
            <color indexed="81"/>
            <rFont val="Tahoma"/>
            <family val="2"/>
          </rPr>
          <t>Relaciona aclaraciones adicionales sobre el seguimiento, en el evento de ser necesario</t>
        </r>
      </text>
    </comment>
    <comment ref="O8" authorId="1" shapeId="0">
      <text>
        <r>
          <rPr>
            <sz val="9"/>
            <color indexed="81"/>
            <rFont val="Tahoma"/>
            <family val="2"/>
          </rPr>
          <t>Un control puede ser tan eficiente que ayude a mitigar varias causas, en estos casos se repite el control, asociado de manera independiente a la causa específica</t>
        </r>
      </text>
    </comment>
    <comment ref="AM8" authorId="3" shapeId="0">
      <text>
        <r>
          <rPr>
            <sz val="9"/>
            <color indexed="81"/>
            <rFont val="Tahoma"/>
            <family val="2"/>
          </rPr>
          <t>Calculo automático</t>
        </r>
      </text>
    </comment>
    <comment ref="AZ8" authorId="1" shapeId="0">
      <text>
        <r>
          <rPr>
            <b/>
            <sz val="9"/>
            <color indexed="81"/>
            <rFont val="Tahoma"/>
            <family val="2"/>
          </rPr>
          <t xml:space="preserve">No </t>
        </r>
        <r>
          <rPr>
            <sz val="9"/>
            <color indexed="81"/>
            <rFont val="Tahoma"/>
            <family val="2"/>
          </rPr>
          <t xml:space="preserve">se definirán indicadores por </t>
        </r>
        <r>
          <rPr>
            <b/>
            <sz val="9"/>
            <color indexed="81"/>
            <rFont val="Tahoma"/>
            <family val="2"/>
          </rPr>
          <t>activo</t>
        </r>
        <r>
          <rPr>
            <sz val="9"/>
            <color indexed="81"/>
            <rFont val="Tahoma"/>
            <family val="2"/>
          </rPr>
          <t xml:space="preserve">, teniendo en cuenta que pueden generarse un sin número de indicadores, definir como mínimo 2 indicadores POR PROCESO:
1 indicador de </t>
        </r>
        <r>
          <rPr>
            <b/>
            <sz val="9"/>
            <color indexed="81"/>
            <rFont val="Tahoma"/>
            <family val="2"/>
          </rPr>
          <t>eficacia</t>
        </r>
        <r>
          <rPr>
            <sz val="9"/>
            <color indexed="81"/>
            <rFont val="Tahoma"/>
            <family val="2"/>
          </rPr>
          <t xml:space="preserve"> que indique el  cumplimiento de las actividades para la gestión del riesgo de seguridad de la información.ej: % controles implementados = (#controles implementados / #controles definidos) x 100
2. Indicador de </t>
        </r>
        <r>
          <rPr>
            <b/>
            <sz val="9"/>
            <color indexed="81"/>
            <rFont val="Tahoma"/>
            <family val="2"/>
          </rPr>
          <t>efectividad</t>
        </r>
        <r>
          <rPr>
            <sz val="9"/>
            <color indexed="81"/>
            <rFont val="Tahoma"/>
            <family val="2"/>
          </rPr>
          <t xml:space="preserve"> para cada riesgo o la suma de todos los riesgos de seguridad de la información. ej: Riesgos materializados de confidencialidad = (# de incidentes que afectaron la confidencialidad de algún activo del proceso)</t>
        </r>
      </text>
    </comment>
    <comment ref="N9" authorId="3" shapeId="0">
      <text>
        <r>
          <rPr>
            <sz val="9"/>
            <color indexed="81"/>
            <rFont val="Tahoma"/>
            <family val="2"/>
          </rPr>
          <t>Calculo automático</t>
        </r>
      </text>
    </comment>
    <comment ref="AE11" authorId="3" shapeId="0">
      <text>
        <r>
          <rPr>
            <sz val="9"/>
            <color indexed="81"/>
            <rFont val="Tahoma"/>
            <family val="2"/>
          </rPr>
          <t>Si el resultado de las calificaciones en el diseño del control, está por debajo de 96%, se debe establecer un plan de acción que permita tener un control o controles bien diseñados.
Cálculo automático</t>
        </r>
      </text>
    </comment>
    <comment ref="AF11" authorId="3" shapeId="0">
      <text>
        <r>
          <rPr>
            <sz val="9"/>
            <color indexed="81"/>
            <rFont val="Tahoma"/>
            <family val="2"/>
          </rPr>
          <t>Cálculo automático</t>
        </r>
      </text>
    </comment>
    <comment ref="AH11" authorId="3" shapeId="0">
      <text>
        <r>
          <rPr>
            <sz val="9"/>
            <color indexed="81"/>
            <rFont val="Tahoma"/>
            <family val="2"/>
          </rPr>
          <t>Calculo automático</t>
        </r>
      </text>
    </comment>
    <comment ref="AJ11" authorId="3" shapeId="0">
      <text>
        <r>
          <rPr>
            <sz val="9"/>
            <color indexed="81"/>
            <rFont val="Tahoma"/>
            <family val="2"/>
          </rPr>
          <t>Fuerte:100
Moderado:50
Débil:0</t>
        </r>
      </text>
    </comment>
    <comment ref="AL11" authorId="3" shapeId="0">
      <text>
        <r>
          <rPr>
            <sz val="9"/>
            <color indexed="81"/>
            <rFont val="Tahoma"/>
            <family val="2"/>
          </rPr>
          <t xml:space="preserve">Calculo automático
</t>
        </r>
      </text>
    </comment>
    <comment ref="O12" authorId="2" shapeId="0">
      <text>
        <r>
          <rPr>
            <sz val="9"/>
            <color indexed="81"/>
            <rFont val="Tahoma"/>
            <family val="2"/>
          </rPr>
          <t>Un control puede ser tan eficiente que ayude a mitigar varias causas, en estos casos se repite el control, asociado de manera independiente a la causa específica.
Se tendrá en cuenta la Tabla No.9.</t>
        </r>
      </text>
    </comment>
    <comment ref="P12" authorId="1" shapeId="0">
      <text>
        <r>
          <rPr>
            <sz val="9"/>
            <color indexed="81"/>
            <rFont val="Tahoma"/>
            <family val="2"/>
          </rPr>
          <t>Un control puede ser tan eficiente que ayude a mitigar varias causas, en estos casos se repite el control, asociado de manera independiente a la causa específica.
Se tendrá en cuenta la Tabla No.9.</t>
        </r>
      </text>
    </comment>
    <comment ref="AX12" authorId="2" shapeId="0">
      <text>
        <r>
          <rPr>
            <sz val="9"/>
            <color indexed="81"/>
            <rFont val="Tahoma"/>
            <family val="2"/>
          </rPr>
          <t xml:space="preserve">Un control puede ser tan eficiente que ayude a mitigar varias causas, en estos casos se repite el control, asociado de manera independiente a la causa específica.
Se tendrá en cuenta la Tabla No.9.
</t>
        </r>
      </text>
    </comment>
    <comment ref="AY12" authorId="4" shapeId="0">
      <text>
        <r>
          <rPr>
            <sz val="9"/>
            <color indexed="81"/>
            <rFont val="Tahoma"/>
            <family val="2"/>
          </rPr>
          <t>Si la actividad/acción deseada no se encuentra en el listado, digitela.
Un control puede ser tan eficiente que ayude a mitigar varias causas, en estos casos se repite el control, asociado de manera independiente a la causa específica. Se tendrá en cuenta la Tabla No.9.</t>
        </r>
      </text>
    </comment>
    <comment ref="P29" authorId="1" shapeId="0">
      <text>
        <r>
          <rPr>
            <b/>
            <sz val="9"/>
            <color indexed="81"/>
            <rFont val="Tahoma"/>
            <family val="2"/>
          </rPr>
          <t xml:space="preserve">Johanna Serrano:
Por favor evaluar este control, no se encuentran valores
</t>
        </r>
      </text>
    </comment>
  </commentList>
</comments>
</file>

<file path=xl/sharedStrings.xml><?xml version="1.0" encoding="utf-8"?>
<sst xmlns="http://schemas.openxmlformats.org/spreadsheetml/2006/main" count="3534" uniqueCount="1628">
  <si>
    <t>PROCESO</t>
  </si>
  <si>
    <t>ZONA DE RIESGO</t>
  </si>
  <si>
    <t>B (baja)</t>
  </si>
  <si>
    <t>M (moderada)</t>
  </si>
  <si>
    <t>A (alta)</t>
  </si>
  <si>
    <t>E (extrema)</t>
  </si>
  <si>
    <t>Descriptor</t>
  </si>
  <si>
    <t>Descripción</t>
  </si>
  <si>
    <t>Frecuencia</t>
  </si>
  <si>
    <t>Rara vez o raro</t>
  </si>
  <si>
    <t>No se ha presentado en los últimos 5 años</t>
  </si>
  <si>
    <t>Improbable</t>
  </si>
  <si>
    <t>El evento puede ocurrir en algún momento.</t>
  </si>
  <si>
    <t>Al menos de una vez en los últimos 5 años.</t>
  </si>
  <si>
    <t>Posible</t>
  </si>
  <si>
    <t xml:space="preserve">El evento podría ocurrir en algún momento </t>
  </si>
  <si>
    <t>Al menos de una vez en los últimos 2 años.</t>
  </si>
  <si>
    <t>Probable</t>
  </si>
  <si>
    <t xml:space="preserve">Casi seguro </t>
  </si>
  <si>
    <t xml:space="preserve">Se espera que el evento ocurra en la mayoría de las circunstancias </t>
  </si>
  <si>
    <t>Insignificante</t>
  </si>
  <si>
    <t>calificación riesgos estratégicos</t>
  </si>
  <si>
    <t>Menor</t>
  </si>
  <si>
    <t>Moderado</t>
  </si>
  <si>
    <t>Mayor</t>
  </si>
  <si>
    <t>Catastrófico</t>
  </si>
  <si>
    <t>Procesos</t>
  </si>
  <si>
    <t>Identificación del riesgo</t>
  </si>
  <si>
    <t>Causa</t>
  </si>
  <si>
    <t>Consecuencias</t>
  </si>
  <si>
    <t xml:space="preserve">            </t>
  </si>
  <si>
    <t>Entidad: CONTRALORIA DE BOGOTA D.C</t>
  </si>
  <si>
    <t>Indicador</t>
  </si>
  <si>
    <t>Riesgo Inherente</t>
  </si>
  <si>
    <t>Riesgo Residual</t>
  </si>
  <si>
    <t>Probabilidad</t>
  </si>
  <si>
    <t>Impacto</t>
  </si>
  <si>
    <t>Zona del riesgo</t>
  </si>
  <si>
    <t>Período de ejecución</t>
  </si>
  <si>
    <t>Registro</t>
  </si>
  <si>
    <t>TOTAL</t>
  </si>
  <si>
    <t xml:space="preserve">Nº </t>
  </si>
  <si>
    <t>Pregunta 
Si el riesgo de corrupción se materializa podría…</t>
  </si>
  <si>
    <t xml:space="preserve">Si </t>
  </si>
  <si>
    <t>NO</t>
  </si>
  <si>
    <t xml:space="preserve">¿Afectar al grupo de funcionarios del proceso? </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</si>
  <si>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</si>
  <si>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</si>
  <si>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</si>
  <si>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</si>
  <si>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 xml:space="preserve"> ¿Generar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</si>
  <si>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</si>
  <si>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</si>
  <si>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</si>
  <si>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 xml:space="preserve">¿Generar intervención de los órganos de control, de la Fiscalía, u otro ente? </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</si>
  <si>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</si>
  <si>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</si>
  <si>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</si>
  <si>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</si>
  <si>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</si>
  <si>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</si>
  <si>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</si>
  <si>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Riesgo 1</t>
  </si>
  <si>
    <t>Riesgo 2</t>
  </si>
  <si>
    <t>Riesgo 3</t>
  </si>
  <si>
    <t>Riesgo 4</t>
  </si>
  <si>
    <t>Tipo de riesgo</t>
  </si>
  <si>
    <t>Tecnología</t>
  </si>
  <si>
    <t>Económicos</t>
  </si>
  <si>
    <t>Políticos</t>
  </si>
  <si>
    <t>Tecnólogicos</t>
  </si>
  <si>
    <t>Personal</t>
  </si>
  <si>
    <t>1. Estrategico</t>
  </si>
  <si>
    <t>2. Imagen</t>
  </si>
  <si>
    <t>3. Operativo</t>
  </si>
  <si>
    <t>4. Financiero</t>
  </si>
  <si>
    <t>5. Cumplimiento</t>
  </si>
  <si>
    <t>6. Tecnología</t>
  </si>
  <si>
    <t>7. Antijurídico</t>
  </si>
  <si>
    <t>8. Corrupción</t>
  </si>
  <si>
    <t>GESTIÓN</t>
  </si>
  <si>
    <t>Políticas claras aplicadas</t>
  </si>
  <si>
    <t>Seguimiento al plan estratégico y operativo</t>
  </si>
  <si>
    <t>Indicadores de gestión</t>
  </si>
  <si>
    <t>Tableros de control</t>
  </si>
  <si>
    <t>Seguimiento a cronograma</t>
  </si>
  <si>
    <t>Evaluación del desempeño</t>
  </si>
  <si>
    <t>Informes de gestión</t>
  </si>
  <si>
    <t>Monitoreo de riesgos</t>
  </si>
  <si>
    <t>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</si>
  <si>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</si>
  <si>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</si>
  <si>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</si>
  <si>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</si>
  <si>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</si>
  <si>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</si>
  <si>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</si>
  <si>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</si>
  <si>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</si>
  <si>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</si>
  <si>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</si>
  <si>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</si>
  <si>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</si>
  <si>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</si>
  <si>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LEGALES</t>
  </si>
  <si>
    <t>Normas claras y aplicadas</t>
  </si>
  <si>
    <t>Verificación Acciones adelantadas</t>
  </si>
  <si>
    <t>Observaciones</t>
  </si>
  <si>
    <t>Fecha Final</t>
  </si>
  <si>
    <t>Fecha Inicio</t>
  </si>
  <si>
    <t>DESCRIPCIÓN</t>
  </si>
  <si>
    <t>1 - 5</t>
  </si>
  <si>
    <t>6-11</t>
  </si>
  <si>
    <t>CALIFICACIÓN IMPACTO RIESGO DE CORRUPCIÓN</t>
  </si>
  <si>
    <t>Fecha de aprobación o modificación:__________________________</t>
  </si>
  <si>
    <t>PROBABILIDAD</t>
  </si>
  <si>
    <t>IMPACTO</t>
  </si>
  <si>
    <t>Insignificante (1)</t>
  </si>
  <si>
    <t>Menor (2)</t>
  </si>
  <si>
    <t>Moderado (3)</t>
  </si>
  <si>
    <t>Mayor (4)</t>
  </si>
  <si>
    <t>Catastrófico (5)</t>
  </si>
  <si>
    <t xml:space="preserve"> B </t>
  </si>
  <si>
    <t xml:space="preserve"> M </t>
  </si>
  <si>
    <t xml:space="preserve"> A</t>
  </si>
  <si>
    <t>Improbable (2)</t>
  </si>
  <si>
    <t>M</t>
  </si>
  <si>
    <t>A</t>
  </si>
  <si>
    <t>E</t>
  </si>
  <si>
    <t>Posible (3)</t>
  </si>
  <si>
    <t>Probable (4)</t>
  </si>
  <si>
    <t>Casi Seguro (5)</t>
  </si>
  <si>
    <t>RESPUESTAS POSITIVAS</t>
  </si>
  <si>
    <t>Rara vez (1)</t>
  </si>
  <si>
    <t>Riesgo 5</t>
  </si>
  <si>
    <t>Monitoreo Acciones</t>
  </si>
  <si>
    <t>Nivel de avance del Indicador</t>
  </si>
  <si>
    <t>Área
Responsable</t>
  </si>
  <si>
    <t>Fecha de Monitoreo y Revisión Responsable de Proceso:____________________</t>
  </si>
  <si>
    <t xml:space="preserve">Fecha de Seguimineto (Verificación) Oficina de Control Interno: ____________________ </t>
  </si>
  <si>
    <t>Estado
A: Abierto
M: Mitigado
MA: Materializado</t>
  </si>
  <si>
    <t>Monitoreo y Revisión
(Responsable del Proceso)</t>
  </si>
  <si>
    <t>Seguimiento y Verificación
(Oficina de Control Interno)</t>
  </si>
  <si>
    <t>Comunicación Externa</t>
  </si>
  <si>
    <t>Comunicación Interna</t>
  </si>
  <si>
    <t>Código documento:PDE-07
Versión 5.0</t>
  </si>
  <si>
    <t>12-19</t>
  </si>
  <si>
    <t>¿Generar daño ambiental?</t>
  </si>
  <si>
    <t>2. Periodicidad</t>
  </si>
  <si>
    <t>3. Propósito</t>
  </si>
  <si>
    <t>5. Qué pasa con las observaciones o desviaciones</t>
  </si>
  <si>
    <t>Calificación entre 96 y 100</t>
  </si>
  <si>
    <t>Fuerte</t>
  </si>
  <si>
    <t>Débil</t>
  </si>
  <si>
    <t>Calificación entre 86 y 95</t>
  </si>
  <si>
    <t>Calificación entre 0 y 85</t>
  </si>
  <si>
    <t xml:space="preserve"> Rara vez (1)</t>
  </si>
  <si>
    <t>El evento puede ocurrir solo en circunstancias excepcionales (poco comunes o anormales)</t>
  </si>
  <si>
    <t>Es viable que el evento emente ocurra en la mayoría de las circunstancias</t>
  </si>
  <si>
    <t>Al menos 1  vez en el último año.</t>
  </si>
  <si>
    <t>Más de 1 vez al año.</t>
  </si>
  <si>
    <t>Proceso</t>
  </si>
  <si>
    <t xml:space="preserve">Valoración del Riesgo </t>
  </si>
  <si>
    <t>Análisis de riesgo</t>
  </si>
  <si>
    <t>CONTEXTO EXTERNO</t>
  </si>
  <si>
    <t>CONTEXTO DEL PROCESO</t>
  </si>
  <si>
    <t>Financieros</t>
  </si>
  <si>
    <t>Estratégicos</t>
  </si>
  <si>
    <t>Diseño del proceso</t>
  </si>
  <si>
    <t>Interacción con otros procesos</t>
  </si>
  <si>
    <t xml:space="preserve">Transversalidad </t>
  </si>
  <si>
    <t>Procedimientos asociados</t>
  </si>
  <si>
    <t>Responsables del proceso</t>
  </si>
  <si>
    <t>Comunicación entre los procesos</t>
  </si>
  <si>
    <t>Activos de seguridad Digital del proceso</t>
  </si>
  <si>
    <t>CONTEXTO INTERNO</t>
  </si>
  <si>
    <t>Descripción del Riesgo</t>
  </si>
  <si>
    <t>AFECTACION DEL RIESGO</t>
  </si>
  <si>
    <t>Pérdida de confidencialidad</t>
  </si>
  <si>
    <t>Pérdida de integridad</t>
  </si>
  <si>
    <t>Pérdida de disponibilidad</t>
  </si>
  <si>
    <t>Pérdida de integridad y disponibilidad</t>
  </si>
  <si>
    <t>Descripción del riesgo</t>
  </si>
  <si>
    <t>Acción u Omisión</t>
  </si>
  <si>
    <t>Uso del poder</t>
  </si>
  <si>
    <t>Beneficio privado</t>
  </si>
  <si>
    <t>Desviar la gestión de lo público</t>
  </si>
  <si>
    <t>PDE   - Direccionamiento Estrategico</t>
  </si>
  <si>
    <t>PEEPP - Estudios de Economia y Politica Publica</t>
  </si>
  <si>
    <t>PEM   - Evaluación y Mejora</t>
  </si>
  <si>
    <t>PGAF  - Gestión Administrativa y Financiera</t>
  </si>
  <si>
    <t>PGTH  - Gestión de Talento Humano</t>
  </si>
  <si>
    <t>PGTI  - Gestión de Tecnologias de la Información</t>
  </si>
  <si>
    <t>PGD   - Gestión Documental</t>
  </si>
  <si>
    <t>PGJ   - Gestión Juridica</t>
  </si>
  <si>
    <t>PPCCPI - Participación Ciudadana y Comunicación con Partes Interesadas</t>
  </si>
  <si>
    <t>PRFJC - Responsabilidad Fiscal y Jurisdicción Coactiva</t>
  </si>
  <si>
    <t>PVCGF - Vigilancia y Control a la Gestión Fiscal</t>
  </si>
  <si>
    <t>PROBABILIDAD /IMPACTO</t>
  </si>
  <si>
    <t>CORRUPCION</t>
  </si>
  <si>
    <t>Si</t>
  </si>
  <si>
    <t>No</t>
  </si>
  <si>
    <t>Aceptar</t>
  </si>
  <si>
    <t>Evitar</t>
  </si>
  <si>
    <t>MEDIDAS DE TRATAMIENTO</t>
  </si>
  <si>
    <t>Compartir</t>
  </si>
  <si>
    <t>Reducir</t>
  </si>
  <si>
    <t>Medida de Tratamiento</t>
  </si>
  <si>
    <t>A.6.1.2. Separación de deberes</t>
  </si>
  <si>
    <t>A.6.1.3. Contacto con las autoridades</t>
  </si>
  <si>
    <t>A.6.1.4. Contacto con grupos de interés especial</t>
  </si>
  <si>
    <t>A.6.1.5 Seguridad de la información en gestión de proyectos</t>
  </si>
  <si>
    <t>A.6.2.1 Política para dispositivos móviles</t>
  </si>
  <si>
    <t>A.6.2.2 Teletrabajo</t>
  </si>
  <si>
    <t>A.7.1.1 Selección</t>
  </si>
  <si>
    <t>A.7.1.2 Términos y condiciones del empleo</t>
  </si>
  <si>
    <t>A.7.2.1 Responsabilidades de la dirección</t>
  </si>
  <si>
    <t>A.7.2.3 Proceso disciplinario</t>
  </si>
  <si>
    <t>A.7.3.1 Terminación o cambio de  responsabilidades de  empleo</t>
  </si>
  <si>
    <t>A.8.1.2 Propiedad de los activos</t>
  </si>
  <si>
    <t>A.8.1.3 Uso aceptable de los activos</t>
  </si>
  <si>
    <t>A.8.1.4 Devolución de activos</t>
  </si>
  <si>
    <t>A.8.2.1 Clasificación de la información</t>
  </si>
  <si>
    <t>A.8.2.2 Etiquetado de la información</t>
  </si>
  <si>
    <t>A.8.2.3 Manejo de activos</t>
  </si>
  <si>
    <t>A.8.3.1 Gestión de medios removibles</t>
  </si>
  <si>
    <t>A.8.3.2 Disposición de los medios</t>
  </si>
  <si>
    <t>A.8.3.3 Transferencia de medios físicos</t>
  </si>
  <si>
    <t>A.9.1.1 Política de control de acceso</t>
  </si>
  <si>
    <t>A.9.2.1 Registro y cancelación del registro de usuarios</t>
  </si>
  <si>
    <t>A.9.2.2 Suministro de acceso de usuarios</t>
  </si>
  <si>
    <t xml:space="preserve"> A.9.2.3 Gestión de derechos de acceso privilegiado</t>
  </si>
  <si>
    <t>A.9.2.4 Gestión de información de autenticación secreta de usuarios</t>
  </si>
  <si>
    <t>A.9.2.5 Revisión de los derechos de acceso de usuarios</t>
  </si>
  <si>
    <t>A.9.2.6 Retiro o ajuste de los derechos de acceso</t>
  </si>
  <si>
    <t xml:space="preserve"> A.9.3.1 Uso de la información de autenticación secreta </t>
  </si>
  <si>
    <t>A.9.4.1 Restricción de acceso Información</t>
  </si>
  <si>
    <t>A.9.4.4 Uso de programas utilitarios privilegiados</t>
  </si>
  <si>
    <t xml:space="preserve"> A.9.4.5 Control de acceso a códigos fuente de programas</t>
  </si>
  <si>
    <t>A.10.1.2 Gestión de llaves</t>
  </si>
  <si>
    <t>A.11.1.4 Protección contra amenazas externas y ambientales</t>
  </si>
  <si>
    <t>A.11.2.2  Servicios de suministro</t>
  </si>
  <si>
    <t>A.12.1.1 Procedimientos de operación documentados</t>
  </si>
  <si>
    <t>A.12.1.2 Gestión de cambios</t>
  </si>
  <si>
    <t xml:space="preserve"> A.12.1.3 Gestión de capacidad</t>
  </si>
  <si>
    <t>A.12.2.1 Controles contra códigos maliciosos</t>
  </si>
  <si>
    <t>A.12.3.1 Respaldo de información</t>
  </si>
  <si>
    <t>A.12.4.1 Registro de eventos</t>
  </si>
  <si>
    <t>A.12.4.2 Protección de la información de registro</t>
  </si>
  <si>
    <t>A.12.4.3  Registros del administrador  y del operador</t>
  </si>
  <si>
    <t>A.12.4.4 sincronización de relojes</t>
  </si>
  <si>
    <t>A.12.7.1  Información controles de  auditoría de sistemas</t>
  </si>
  <si>
    <t>A.13.1.2 Seguridad de los servicios de red</t>
  </si>
  <si>
    <t>A.13.1.3 Separación en las redes</t>
  </si>
  <si>
    <t>A.13.2.1 Políticas y procedimientos de transferencia de información</t>
  </si>
  <si>
    <t>A.13.2.2 Acuerdos sobre transferencia de información</t>
  </si>
  <si>
    <t>A.13.2.3 Mensajería electrónica</t>
  </si>
  <si>
    <t>A.13.2.4 Acuerdos de confidencialidad o de no divulgación</t>
  </si>
  <si>
    <t>A.14.1.3 Protección de transacciones de los servicios de las aplicaciones</t>
  </si>
  <si>
    <t xml:space="preserve"> A.14.2.1 Política de desarrollo seguro</t>
  </si>
  <si>
    <t xml:space="preserve"> A.14.2.2 Procedimientos de control de cambios en sistemas</t>
  </si>
  <si>
    <t>A.14.2.5 Principios de construcción de sistemas seguros</t>
  </si>
  <si>
    <t xml:space="preserve"> A.14.2.6 Ambiente de desarrollo seguro</t>
  </si>
  <si>
    <t>A.14.2.7 Desarrollo contratado externamente</t>
  </si>
  <si>
    <t>A.14.2.9 Prueba de aceptación de sistemas</t>
  </si>
  <si>
    <t>A.15.1.1 Política de seguridad de la información para las relaciones con proveedores</t>
  </si>
  <si>
    <t>A.15.1.2 Tratamiento de la seguridad dentro de los acuerdos con proveedores</t>
  </si>
  <si>
    <t>A.15.1.3 Cadena de suministro de tecnología de información y comunicación</t>
  </si>
  <si>
    <t>A.15.2.1 Seguimiento y revisión de los servicios de los proveedores</t>
  </si>
  <si>
    <t>A.15.2.2 Gestión de cambios en los servicios de proveedores</t>
  </si>
  <si>
    <t>A.16.1.2 Reporte de eventos de seguridad de la información</t>
  </si>
  <si>
    <t>A.16.1.3 Reporte de debilidades de seguridad de la información</t>
  </si>
  <si>
    <t>A.16.1.4 Evaluación de eventos de seguridad de la información y decisiones sobre ellos</t>
  </si>
  <si>
    <t>A.16.1.5 Respuesta a incidentes de seguridad de la información</t>
  </si>
  <si>
    <t>A.16.1.6 Aprendizaje obtenido de los incidentes de seguridad de la información</t>
  </si>
  <si>
    <t>A.16.1.7 Recolección de evidencia</t>
  </si>
  <si>
    <t>A.17.1.1 Planificación de la continuidad de la seguridad de la información</t>
  </si>
  <si>
    <t>A.17.1.2 Implementación de la continuidad de la seguridad de la información</t>
  </si>
  <si>
    <t>A.18.1.1 Identificación de la legislación aplicable y de los requisitos contractuales</t>
  </si>
  <si>
    <t>A.18.1.2 Derechos de propiedad intelectual</t>
  </si>
  <si>
    <t>A.18.1.3 Protección de registros</t>
  </si>
  <si>
    <t>A.18.1.4 Privacidad y protección de datos personales</t>
  </si>
  <si>
    <t>A.18.1.5 Reglamentación de controles criptográficos</t>
  </si>
  <si>
    <t>A.18.2.1 Revisión independiente de la seguridad de la información</t>
  </si>
  <si>
    <t>A.18.2.2 Cumplimiento con las políticas y normas de seguridad</t>
  </si>
  <si>
    <t>A.18.2.3 Revisión del cumplimiento técnico</t>
  </si>
  <si>
    <t>CONTROLES  DE GESTION Y CORRUPCION</t>
  </si>
  <si>
    <t xml:space="preserve">Asignado  </t>
  </si>
  <si>
    <t>No asignado</t>
  </si>
  <si>
    <t>Adecuado</t>
  </si>
  <si>
    <t>Inadecuado</t>
  </si>
  <si>
    <t>Oportuna</t>
  </si>
  <si>
    <t>Inoportuna</t>
  </si>
  <si>
    <t>No es un control</t>
  </si>
  <si>
    <t>VALORACION DE CONTROLES</t>
  </si>
  <si>
    <t>Confiable</t>
  </si>
  <si>
    <t xml:space="preserve">No confiable </t>
  </si>
  <si>
    <t>Se investigan y resuelven oportunamente</t>
  </si>
  <si>
    <t>No se investigan y resuelven oportunamente</t>
  </si>
  <si>
    <t>Completa</t>
  </si>
  <si>
    <t>Incompleta</t>
  </si>
  <si>
    <t>No existe</t>
  </si>
  <si>
    <t>Detectar</t>
  </si>
  <si>
    <t>Prevenir</t>
  </si>
  <si>
    <t xml:space="preserve">10. Otros </t>
  </si>
  <si>
    <t>ANEXO 1.1. MATRIZ DEFINICIÓN DEL RIESGO DE CORRUPCIÓN
Vigencia ____</t>
  </si>
  <si>
    <t>Sin afectación de la integridad de la información
 Sin afectación de la disponibilidad  de la información
Sin afectación de la confidencialidad de la información</t>
  </si>
  <si>
    <t>Afectación leve de la integridad de la información
Afectación leve de la disponibilidad de la información
 Afectación leve de la confidencialidad de la información</t>
  </si>
  <si>
    <t xml:space="preserve">Afectación moderada de la integridad de la información 
Afectación moderada de la disponibilidad de la información  
Afectación moderada de la confidencialidad de la información 
</t>
  </si>
  <si>
    <t xml:space="preserve">Afectación grave de la integridad de la información 
Afectación grave de la disponibilidad de la información  
Afectación grave de la confidencialidad de la información </t>
  </si>
  <si>
    <t>Afectación muy grave de la integridad de la información 
Afectación muy grave de la disponibilidad de la información  
Afectación muy grave de la confidencialidad de la información</t>
  </si>
  <si>
    <t>TIPO DE ACTIVO</t>
  </si>
  <si>
    <t>VULNERABILIDADES</t>
  </si>
  <si>
    <t>HARDWARE</t>
  </si>
  <si>
    <t>Mantenimiento insuficiente</t>
  </si>
  <si>
    <t>Ausencia de esquemas de reemplazo periódico</t>
  </si>
  <si>
    <t>Sensibilidad a la radiación electromagnética</t>
  </si>
  <si>
    <t>Susceptibilidad a las variaciones de temperatura (al polvo o la suciedad)</t>
  </si>
  <si>
    <t>Almacenamiento sin protección</t>
  </si>
  <si>
    <t>Falta de cuidado en la disposición final</t>
  </si>
  <si>
    <t>Copia no controlada</t>
  </si>
  <si>
    <t>Ausencia de un eficiente control de cambios en la configuración</t>
  </si>
  <si>
    <t>Susceptibilidad a las variaciones de voltaje</t>
  </si>
  <si>
    <t>Susceptibilidad a las variaciones de temperatura</t>
  </si>
  <si>
    <t>SOFTWARE</t>
  </si>
  <si>
    <t>Ausencia o insuficiencia de pruebas de software</t>
  </si>
  <si>
    <t>Ausencia de terminación de sesión</t>
  </si>
  <si>
    <t>Ausencia de registros de auditoría</t>
  </si>
  <si>
    <t>Asignación errada de los derechos de acceso</t>
  </si>
  <si>
    <t>Interfaz de usuario compleja</t>
  </si>
  <si>
    <t>Ausencia de documentación</t>
  </si>
  <si>
    <t>Fechas incorrectas</t>
  </si>
  <si>
    <t>Ausencia de mecanismos de identificación y autenticación de usuarios</t>
  </si>
  <si>
    <t>Contraseñas sin protección</t>
  </si>
  <si>
    <t>Software nuevo o inmaduro</t>
  </si>
  <si>
    <t>Defectos bien conocidos en el software</t>
  </si>
  <si>
    <t>Disposición o reutilización de los medios de almacenamiento sin borrado adecuado</t>
  </si>
  <si>
    <t>Software de distribución amplia</t>
  </si>
  <si>
    <t>En términos de tiempo utilización de datos errados en los programas de aplicación</t>
  </si>
  <si>
    <t>Configuración incorrecta de parámetros</t>
  </si>
  <si>
    <t>Tablas de contraseñas sin protección</t>
  </si>
  <si>
    <t>Gestión deficiente de las contraseñas</t>
  </si>
  <si>
    <t>Habilitación de servicios innecesarios</t>
  </si>
  <si>
    <t>Especificaciones incompletas o no claras para los desarrolladores</t>
  </si>
  <si>
    <t>Ausencia de control de cambios eficaz</t>
  </si>
  <si>
    <t>Descarga y uso no controlado de software</t>
  </si>
  <si>
    <t>Ausencia de copias de respaldo</t>
  </si>
  <si>
    <t>Ausencia de protección física de la edificación, puertas y ventanas</t>
  </si>
  <si>
    <t>Software obsoleto</t>
  </si>
  <si>
    <t>Fallas en la producción de informes de gestión</t>
  </si>
  <si>
    <t>RED</t>
  </si>
  <si>
    <t>Ausencia de pruebas de envío o recepción de mensajes</t>
  </si>
  <si>
    <t>Líneas de comunicación sin protección</t>
  </si>
  <si>
    <t>Tráfico sensible sin protección</t>
  </si>
  <si>
    <t>Conexión deficiente de los cables</t>
  </si>
  <si>
    <t>Punto único de fallas</t>
  </si>
  <si>
    <t>Ausencia de identificación y autentificación de emisor y receptor</t>
  </si>
  <si>
    <t>Arquitectura insegura de la red</t>
  </si>
  <si>
    <t>Transferencia de contraseñas en claro</t>
  </si>
  <si>
    <t>Gestión inadecuada de la red (tolerancia a fallas en el enrutamiento)</t>
  </si>
  <si>
    <t>Conexiones de red pública sin protección</t>
  </si>
  <si>
    <t>PERSONAL</t>
  </si>
  <si>
    <t xml:space="preserve">Ausencia del personal </t>
  </si>
  <si>
    <t>Entrenamiento insuficiente</t>
  </si>
  <si>
    <t>Falta de conciencia en seguridad</t>
  </si>
  <si>
    <t>Ausencia de políticas de uso aceptable</t>
  </si>
  <si>
    <t>Trabajo no supervisado de personal externo o de limpieza</t>
  </si>
  <si>
    <t>Procedimientos inadecuados de contratación</t>
  </si>
  <si>
    <t>Uso incorrecto de software y hardware</t>
  </si>
  <si>
    <t>Ausencia de mecanismos de monitoreo</t>
  </si>
  <si>
    <t>LUGAR</t>
  </si>
  <si>
    <t>Uso inadecuado de los controles de acceso al edificio y recintos</t>
  </si>
  <si>
    <t>Uso inadecuado o descuidado del control de acceso físico a las edificaciones y los recintos</t>
  </si>
  <si>
    <t>Áreas susceptibles a inundación</t>
  </si>
  <si>
    <t>Red energética inestable</t>
  </si>
  <si>
    <t>Ausencia de protección física de la edificación (Puertas y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</si>
  <si>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</si>
  <si>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</si>
  <si>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</si>
  <si>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</si>
  <si>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</si>
  <si>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</si>
  <si>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y/o de políticas en general (esto aplica para
muchas actividades que la entidad no tenga documentadas y formalizadas como uso aceptable de activos, control de cambios, valoración de riesgos, escritorio y pantalla limpia entre otros).</t>
  </si>
  <si>
    <t>Ausencia de disposición en los contratos con clientes o terceras partes (con respecto a la seguridad)</t>
  </si>
  <si>
    <t>Ausencia de procedimientos de monitoreo de los recursos de procesamiento de la información</t>
  </si>
  <si>
    <t>Ausencia de auditorias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</si>
  <si>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</si>
  <si>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</si>
  <si>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</si>
  <si>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de los mismos</t>
  </si>
  <si>
    <t>Ausencia de procedimientos de control de cambios</t>
  </si>
  <si>
    <t>Ausencia de procedimiento formal para la autorización de la información disponible al público</t>
  </si>
  <si>
    <t>Ausencia de asignación adecuada de responsabilidades en seguridad de la información</t>
  </si>
  <si>
    <t>Ausencia de planes de continuidad</t>
  </si>
  <si>
    <t>Ausencia de políticas sobre el uso de correo electrónico</t>
  </si>
  <si>
    <t>Ausencia de procedimientos para introducción del software en los sistemas operativos</t>
  </si>
  <si>
    <t>Ausencia de registros en bitácoras</t>
  </si>
  <si>
    <t>Ausencia de procedimientos para el manejo de información clasificada</t>
  </si>
  <si>
    <t>Ausencia de los procesos disciplinarios definidos en caso de incidentes de seguridad de la información</t>
  </si>
  <si>
    <t>Ausencia de autorización de los recursos de procesamiento de información</t>
  </si>
  <si>
    <t>Ausencia de mecanismos de monitoreo establecidos para las brechas en seguridad</t>
  </si>
  <si>
    <t>Ausencia de revisiones regulares por parte de la Alta Dirección</t>
  </si>
  <si>
    <t>Ausencia de procedimientos del cumplimiento de las disposiciones con los derechos intelectuales.</t>
  </si>
  <si>
    <t>TIPO</t>
  </si>
  <si>
    <t>AMENAZA</t>
  </si>
  <si>
    <t>Daño físico</t>
  </si>
  <si>
    <t>Fuego</t>
  </si>
  <si>
    <t>Agua</t>
  </si>
  <si>
    <t>Contaminación</t>
  </si>
  <si>
    <t>Accidente Importante</t>
  </si>
  <si>
    <t>Destrucción del equipo o medios</t>
  </si>
  <si>
    <t>Polvo, corrosión, congelamiento</t>
  </si>
  <si>
    <t>Eventos naturales</t>
  </si>
  <si>
    <t>Fenómenos climáticos</t>
  </si>
  <si>
    <t>Fenómenos sísmicos</t>
  </si>
  <si>
    <t>Fenómenos volcánicos</t>
  </si>
  <si>
    <t>Fenómenos meteorológico</t>
  </si>
  <si>
    <t>Inundación</t>
  </si>
  <si>
    <t>Perdida de los servicios esenciales</t>
  </si>
  <si>
    <t>Fallas en el sistema de suministro de agua o aire acondicionado</t>
  </si>
  <si>
    <t>Perdida de suministro de energía</t>
  </si>
  <si>
    <t>Falla en equipo de telecomunicaciones</t>
  </si>
  <si>
    <t>Perturbación debida a la radiación</t>
  </si>
  <si>
    <t>Radiación electromagnética</t>
  </si>
  <si>
    <t>Radiación térmica</t>
  </si>
  <si>
    <t>Impulsos electromagnéticos</t>
  </si>
  <si>
    <t>Compromiso de la información</t>
  </si>
  <si>
    <t>Interceptación de señales de interferencia</t>
  </si>
  <si>
    <t>comprometida</t>
  </si>
  <si>
    <t>Espionaje remoto</t>
  </si>
  <si>
    <t>Escucha encubierta</t>
  </si>
  <si>
    <t>Hurto de medios o documentos</t>
  </si>
  <si>
    <t>Hurto de equipo</t>
  </si>
  <si>
    <t>Recuperación  de  medios  reciclados  o</t>
  </si>
  <si>
    <t>desechados</t>
  </si>
  <si>
    <t>Divulgación</t>
  </si>
  <si>
    <t xml:space="preserve">Datos   provenientes   de   fuentes   no confiables </t>
  </si>
  <si>
    <t>Manipulación con hardware</t>
  </si>
  <si>
    <t>Manipulación con software</t>
  </si>
  <si>
    <t>Detección de la posición</t>
  </si>
  <si>
    <t>Fallas técnicas</t>
  </si>
  <si>
    <t>Fallas del equipo</t>
  </si>
  <si>
    <t>Mal funcionamiento del equipo</t>
  </si>
  <si>
    <t>Saturación del sistema de información</t>
  </si>
  <si>
    <t>Mal funcionamiento del software</t>
  </si>
  <si>
    <t>Incumplimiento en  el mantenimiento  del</t>
  </si>
  <si>
    <t>sistema de información.</t>
  </si>
  <si>
    <t>Acciones no autorizadas</t>
  </si>
  <si>
    <t>Uso no autorizado del equipo /información</t>
  </si>
  <si>
    <t>Copia fraudulenta del software</t>
  </si>
  <si>
    <t>Uso de software falso o copiado</t>
  </si>
  <si>
    <t>Corrupción de los datos</t>
  </si>
  <si>
    <t>Procesamiento ilegal de datos</t>
  </si>
  <si>
    <t>Compromiso de las funciones</t>
  </si>
  <si>
    <t>Error en el uso</t>
  </si>
  <si>
    <t>Falsificación de derechos</t>
  </si>
  <si>
    <t>Abuso de derechos</t>
  </si>
  <si>
    <t>Negación de acciones</t>
  </si>
  <si>
    <t>Incumplimiento  en  la  disponibilidad  del personal</t>
  </si>
  <si>
    <t xml:space="preserve"> AMENAZA</t>
  </si>
  <si>
    <t>MOTIVACION</t>
  </si>
  <si>
    <t>ACCIONES AMENAZANTES</t>
  </si>
  <si>
    <t xml:space="preserve">Pirata informático, intruso
ilegal
</t>
  </si>
  <si>
    <t>Reto</t>
  </si>
  <si>
    <t>Piratería</t>
  </si>
  <si>
    <t>Ego</t>
  </si>
  <si>
    <t>Ingeniería Social</t>
  </si>
  <si>
    <t>Rebelión</t>
  </si>
  <si>
    <t>Intrusión en el sistema</t>
  </si>
  <si>
    <t>Estatus</t>
  </si>
  <si>
    <t>forzados al sistema</t>
  </si>
  <si>
    <t>Dinero</t>
  </si>
  <si>
    <t>Acceso no autorizado</t>
  </si>
  <si>
    <t xml:space="preserve">Criminal de la computación
</t>
  </si>
  <si>
    <t>Destrucción información</t>
  </si>
  <si>
    <t xml:space="preserve">Crimen por computador
</t>
  </si>
  <si>
    <t xml:space="preserve">Divulgación ilegal de la información
</t>
  </si>
  <si>
    <t xml:space="preserve">Acto fraudulento 
</t>
  </si>
  <si>
    <t xml:space="preserve">Ganancia monetaria
</t>
  </si>
  <si>
    <t xml:space="preserve">Soborno  de la  información   
</t>
  </si>
  <si>
    <t>Alteración autorizada datos</t>
  </si>
  <si>
    <t xml:space="preserve">Suplantación  de  identidad  </t>
  </si>
  <si>
    <t>Terrorismo</t>
  </si>
  <si>
    <t>Chantaje</t>
  </si>
  <si>
    <t>Destrucción</t>
  </si>
  <si>
    <t>Bomba/Terrorismo</t>
  </si>
  <si>
    <t>Explotación</t>
  </si>
  <si>
    <t>Guerra de la información</t>
  </si>
  <si>
    <t>Venganza</t>
  </si>
  <si>
    <t>Ataques contra sistema DDoS</t>
  </si>
  <si>
    <t>Ganancia política</t>
  </si>
  <si>
    <t>Penetración sistema</t>
  </si>
  <si>
    <t>Cubrimiento de los medios de comunicación</t>
  </si>
  <si>
    <t>Manipulación sistema</t>
  </si>
  <si>
    <t>Espionaje industrial (inteligencia, empresas, gobiernos extranjeros, otros intereses)</t>
  </si>
  <si>
    <t>Ventaja competitiva</t>
  </si>
  <si>
    <t>Ventaja de defensa</t>
  </si>
  <si>
    <t>Espionaje económico</t>
  </si>
  <si>
    <t>Hurto de información</t>
  </si>
  <si>
    <t>Intrusos (empleados con entrenamiento deficiente,descontentos,malintencionados, negligentes,deshonestos o despedidos)</t>
  </si>
  <si>
    <t>Curiosidad</t>
  </si>
  <si>
    <t>Asalto a un empleado</t>
  </si>
  <si>
    <t>Ganancia monetaria</t>
  </si>
  <si>
    <t xml:space="preserve"> CONTROLES GENERALES</t>
  </si>
  <si>
    <t xml:space="preserve">Criterio de evaluación </t>
  </si>
  <si>
    <t>Aspecto a Evaluar en el Diseño del Control</t>
  </si>
  <si>
    <t>Peso en la evaluación del diseño del control</t>
  </si>
  <si>
    <t>1. Responsable</t>
  </si>
  <si>
    <t>¿Existe un responsable asignado a la ejecución del control?</t>
  </si>
  <si>
    <t>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</si>
  <si>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</si>
  <si>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</si>
  <si>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</si>
  <si>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4. Cómo se realiza la actividad de control.</t>
  </si>
  <si>
    <t>¿La fuente de información que se utiliza en el desarrollo del control es información confiable que permita mitigar el riesgo?.</t>
  </si>
  <si>
    <t>No confiable</t>
  </si>
  <si>
    <t>¿Las observaciones, desviaciones o diferencias identificadas como resultados de la ejecución del control son investigadas y resueltas de manera oportuna?</t>
  </si>
  <si>
    <t>No se investigan y resuelven oportunamente.</t>
  </si>
  <si>
    <t>6. Evidencia de la ejecución del control</t>
  </si>
  <si>
    <t>¿Se deja evidencia o rastro de la ejecución del control, que permita a cualquier tercero con la evidencia, llegar a la..</t>
  </si>
  <si>
    <t xml:space="preserve">Incompleta </t>
  </si>
  <si>
    <t>Rango de calificación del diseño del control</t>
  </si>
  <si>
    <t>Resultado - peso en la evaluación del diseño del control</t>
  </si>
  <si>
    <t>Rango de calificación de la ejecución del control</t>
  </si>
  <si>
    <t>Resultado - peso en la evaluación de la ejecución del control</t>
  </si>
  <si>
    <t>El control se ejecuta de manera consistente por parte del responsable.</t>
  </si>
  <si>
    <t>El control se ejecuta algunas veces por parte del responsable.</t>
  </si>
  <si>
    <t>El control no se ejecuta por parte del responsable.</t>
  </si>
  <si>
    <t>Peso individual del diseño (DISEÑO)</t>
  </si>
  <si>
    <t>El control se ejecuta de manera consistente por los responsables. (EJECUCIÓN)</t>
  </si>
  <si>
    <t>Solidez individual de cada control
 fuerte:100 
moderado:50
 debil:0</t>
  </si>
  <si>
    <t>Aplica plan de acción para fortalecer el control Sí / NO</t>
  </si>
  <si>
    <t>fuerte calificación entre 96 y 100</t>
  </si>
  <si>
    <t>fuerte (siempre se ejecuta)</t>
  </si>
  <si>
    <t>fuerte + fuerte = fuerte</t>
  </si>
  <si>
    <t>moderado ( algunas veces)</t>
  </si>
  <si>
    <t>fuerte + moderado = moderado</t>
  </si>
  <si>
    <t>débil (no se ejecuta)</t>
  </si>
  <si>
    <t>fuerte + débil = débil</t>
  </si>
  <si>
    <t>moderado calificación entre 86 y 95</t>
  </si>
  <si>
    <t>moderado + fuerte = moderado</t>
  </si>
  <si>
    <t>moderado (algunas veces)</t>
  </si>
  <si>
    <t>moderado + moderado = moderado</t>
  </si>
  <si>
    <t>moderado + débil = débil</t>
  </si>
  <si>
    <t>débil entre 0 y 85</t>
  </si>
  <si>
    <t>débil + fuerte = débil</t>
  </si>
  <si>
    <t>débil + moderado = débil</t>
  </si>
  <si>
    <t>débil + débil = débil</t>
  </si>
  <si>
    <t>El promedio de la solidez individual de cada control al sumarlos y ponderarlos es igual a 100.</t>
  </si>
  <si>
    <t>El promedio de la solidez individual de cada control al sumarlos y ponderarlos la calificación está entre 50 y 99</t>
  </si>
  <si>
    <t>El promedio de la solidez individual de cada control al sumarlos y ponderarlos la calificación es menor a 50.</t>
  </si>
  <si>
    <t>Solidez del conjunto de los controles</t>
  </si>
  <si>
    <t>Controles ayudan a disminuir la probabilidad</t>
  </si>
  <si>
    <t>Controles ayudan a disminuir impacto</t>
  </si>
  <si>
    <t># Columnas en la matriz de riesgo que se desplaza en el eje de la probabilidad</t>
  </si>
  <si>
    <t># Columnas en la matriz de riesgo que se desplaza en el eje de impacto</t>
  </si>
  <si>
    <t>fuerte</t>
  </si>
  <si>
    <t xml:space="preserve"> directamente </t>
  </si>
  <si>
    <t>directamente</t>
  </si>
  <si>
    <t>Indirectamente</t>
  </si>
  <si>
    <t>no disminuye</t>
  </si>
  <si>
    <t>moderado</t>
  </si>
  <si>
    <t>5 - Políticas de seguridad</t>
  </si>
  <si>
    <t>Control: Se debe definir un conjunto de políticas para la seguridad de la información, aprobada por la dirección, publicada y comunicada  a los empleados y partes externas pertinentes.</t>
  </si>
  <si>
    <t xml:space="preserve">6. Organización de la seguridad de la información </t>
  </si>
  <si>
    <t>Control: Se deben definir y asignar todas las responsabilidades de  la seguridad de la información.</t>
  </si>
  <si>
    <t>Control: Se debe mantener los contactos apropiados con las autoridades pertinentes</t>
  </si>
  <si>
    <t>Control: Se debe adoptar una política y unas medidas de seguridad de soporte, para gestionar los riesgos introducidos por el uso de dispositivos móviles.</t>
  </si>
  <si>
    <t>Control: Se debe implementar una política y unas medidas de seguridad de soporte, para proteger la información a la que se tiene acceso, que es procesada o almacenada en los lugares en los que se realiza teletrabajo.</t>
  </si>
  <si>
    <t>A.7 Seguridad de los recursos  humanos</t>
  </si>
  <si>
    <t>Control: Los acuerdos contractuales con empleados y contratistas, deben establecer sus responsabilidades y las de la organización en  cuanto a la seguridad de la información.</t>
  </si>
  <si>
    <t>Control: Todos los empleados de la organización, y en donde sea pertinente, los contratistas, deben recibir la educación y la formación en toma de conciencia apropiada, y actualizaciones regulares sobre las políticas y procedimientos pertinentes para su cargo.</t>
  </si>
  <si>
    <t>Control: Se debe contar con un proceso disciplinario formal el cual debe ser comunicado, para emprender acciones contra empleados hayan cometido una violación a la seguridad de la información.</t>
  </si>
  <si>
    <t>A.8 Gestión de activos</t>
  </si>
  <si>
    <t xml:space="preserve">Control: Se debe identificar los activos asociados con la información y las instalaciones de procesamiento de información, y se deber elaborar y mantener un inventario de estos activos. </t>
  </si>
  <si>
    <t>Control: Los activos mantenidos en el inventario deben tener un propietario.</t>
  </si>
  <si>
    <t>Control: La información se debe clasificar en función de los requisitos legales, valor, criticidad y susceptibilidad a divulgación o a modificación no autorizada.</t>
  </si>
  <si>
    <t>Control: Se debe implementar procedimientos para la gestión de medios removibles, de acuerdo con el esquema de clasificación adoptado por la organización.</t>
  </si>
  <si>
    <t>Control: Se debe disponer en forma segura de los medios cuando ya no se requieran, utilizando procedimientos formales.</t>
  </si>
  <si>
    <t>Control: Los medios que contienen información se deben proteger contra acceso no autorizado, uso indebido o corrupción durante el transporte.</t>
  </si>
  <si>
    <t>A.9 Control de acceso</t>
  </si>
  <si>
    <t>Control: Se debe establecer, documentar y revisar una política de control de acceso con base en los requisitos del negocio y de seguridad de la información</t>
  </si>
  <si>
    <t>Control: Solo se debe permitir acceso de los usuarios a la red y a los servicios de red para los que hayan sido autorizados específicamente.</t>
  </si>
  <si>
    <t>Control: Se debe implementar un proceso formal de registro y de cancelación de usuarios, para posibilitar la asignación de los derechos de acceso.</t>
  </si>
  <si>
    <t>Control: Se debe implementar un proceso de suministro de acceso formal de usuarios para asignar o revocar los derechos de acceso a todo tipo de usuarios para todos los sistemas y servicios.</t>
  </si>
  <si>
    <t>Control: La asignación de la información secreta se debe controlar por medio de un proceso de gestión formal.</t>
  </si>
  <si>
    <t>Control: Los propietarios de los activos deben revisar los derechos de acceso de los usuarios, a intervalos regulares.</t>
  </si>
  <si>
    <t>Control: Se debe exigir a los usuarios que cumplan las prácticas de la organización para el uso de información de autenticación secreta</t>
  </si>
  <si>
    <t>Control: El acceso a la información y a las funciones de los sistemas de las aplicaciones se deben restringir de acuerdo con la política de control de acceso.</t>
  </si>
  <si>
    <t>Control: Cuando lo requiere la política de control de acceso, el acceso a sistemas y aplicaciones se debe controlar mediante un proceso de ingreso seguro.</t>
  </si>
  <si>
    <t>Control: Los sistemas de gestión de contraseñas deben ser interactivos y deben asegurar la calidad de las contraseñas</t>
  </si>
  <si>
    <t>Control: Se debe restringir y controlar estrictamente el uso de programas utilitarios que pudieran tener capacidad de anular el sistema y los controles de las aplicaciones.</t>
  </si>
  <si>
    <t xml:space="preserve"> A.10 Criptografía</t>
  </si>
  <si>
    <t>Control: Se debe desarrollar e implementar una política sobre el uso de controles criptográficos para la protección de la información.</t>
  </si>
  <si>
    <t>Control: Se debe desarrollar e implementar una política sobre el uso, protección y tiempo de vida de las llaves criptográficas durante todo su ciclo de vida.</t>
  </si>
  <si>
    <t xml:space="preserve"> A.11 Seguridad física y del entorno</t>
  </si>
  <si>
    <t>Control: Se debe definir y usar perímetros de seguridad, y usarlos para proteger áreas que contengan información sensible o critica, e instalaciones de manejo de información.</t>
  </si>
  <si>
    <t>Control: Las áreas seguras se deben proteger mediante controles de entrada apropiados para asegurar que solamente se permite el acceso a personal autorizado.</t>
  </si>
  <si>
    <t>Control: Se debe diseñar y aplicar seguridad física a oficinas, recintos e instalaciones.</t>
  </si>
  <si>
    <t>Control: Se debe diseñar y aplicar procedimientos para trabajo en áreas seguras.</t>
  </si>
  <si>
    <t>Control: Se debe controlar los puntos de acceso tales como áreas de despacho y de carga, y otros puntos en donde pueden entrar personas no autorizadas, y si es posible, aislarlos de las instalaciones de procesamiento de información para evitar el acceso no autorizado.</t>
  </si>
  <si>
    <t>Control: Los equipos deben estar ubicados y protegidos para reducir los riesgos de amenazas y peligros del entorno, y las oportunidades para acceso no autorizado.</t>
  </si>
  <si>
    <t>Control: Los equipos se deben proteger contra fallas de energía y otras interrupciones causadas por fallas en los servicios de suministro.</t>
  </si>
  <si>
    <t>Control: Los equipos se deberían mantener correctamente para asegurar su disponibilidad e integridad continuas.</t>
  </si>
  <si>
    <t>Control: Los equipos, información o software no se deben retirar de su sitio sin autorización previa</t>
  </si>
  <si>
    <t>Control: Se debe aplicar medidas de seguridad a los activos que se encuentran fuera de las instalaciones de la organización, teniendo en cuenta los diferentes riesgos de trabajar fuera de dichas instalaciones.</t>
  </si>
  <si>
    <t>Control: Se debe verificar todos los elementos de equipos que contengan medios de almacenamiento, para asegurar que cualquier dato sensible o software con licencia haya sido retirado o sobrescrito en forma segura antes de su disposición o reutilización.</t>
  </si>
  <si>
    <t>Control: Los usuarios deben asegurarse de que a los equipos desatendidos se les dé protección apropiada.</t>
  </si>
  <si>
    <t>Control: Se debe adoptar una política de escritorio limpio para los papeles y medios de almacenamiento removibles, y una política de pantalla limpia en las instalaciones de procesamiento de información.</t>
  </si>
  <si>
    <t xml:space="preserve"> A.12 Seguridad de las operaciones</t>
  </si>
  <si>
    <t>Control: Los procedimientos de operación se deben documentar y poner a disposición de todos los usuarios que los necesiten.</t>
  </si>
  <si>
    <t>Control: Se deben controlar los cambios en la organización, en los procesos de negocio, en las instalaciones y en los sistemas de procesamiento de información que afectan la seguridad de la información.</t>
  </si>
  <si>
    <t>Control: Para asegurar el desempeño requerido del sistema se debe hacer seguimiento al uso de los recursos, hacer los ajustes, y hacer proyecciones de los requisitos sobre la capacidad futura.</t>
  </si>
  <si>
    <t>Control: Se deben implementar controles de detección, de prevención y de recuperación, combinados con la toma de conciencia apropiada de los usuarios, para proteger contra códigos maliciosos.</t>
  </si>
  <si>
    <t>Control: Se debe elaborar, conservar y revisar regularmente los registros acerca de actividades del usuario, excepciones, fallas y eventos de seguridad de la información.</t>
  </si>
  <si>
    <t>Control: Las instalaciones y la información de registro se deben proteger contra alteración y acceso no autorizado.</t>
  </si>
  <si>
    <t xml:space="preserve"> Control: Las actividades del administrador y del operador del sistema  se deben registrar, y los registros se deben proteger y revisar  con regularidad.</t>
  </si>
  <si>
    <t>Control: Los relojes de todos los sistemas de procesamiento de información pertinentes dentro de una organización o ámbito de seguridad se deberían sincronizar con una única fuente de referencia de tiempo</t>
  </si>
  <si>
    <t>Control: Se deben implementar procedimientos para controlar la instalación de software en sistemas operativos.</t>
  </si>
  <si>
    <t>Control: Se deben establecer e implementar las reglas para la instalación de software por parte de los usuarios.</t>
  </si>
  <si>
    <t>Control: Los requisitos y actividades de auditoría que involucran la verificación de los sistemas operativos se deben planificar y acordar cuidadosamente para minimizar las interrupciones en los procesos del negocio.</t>
  </si>
  <si>
    <t>A.13 Seguridad de las comunicaciones</t>
  </si>
  <si>
    <t>Control: Las redes se deben gestionar y controlar para proteger la información en sistemas y aplicaciones.</t>
  </si>
  <si>
    <t>Control: Los grupos de servicios de información, usuarios y sistemas de información se deben separar en las redes.</t>
  </si>
  <si>
    <t>Control: Se debe contar con políticas, procedimientos y controles de  transferencia formales para proteger la transferencia de información mediante el uso de todo tipo de instalaciones de comunicación.</t>
  </si>
  <si>
    <t>Control: Los acuerdos deben tener en cuenta la transferencia segura de información del negocio entre la organización y las partes externas.</t>
  </si>
  <si>
    <t>Control: Se debe proteger adecuadamente la información incluida en la mensajería electrónica.</t>
  </si>
  <si>
    <t>Control: Se debe identificar, revisar regularmente y documentar los requisitos para los acuerdos de confidencialidad o no divulgación que reflejen las necesidades de la organización para la protección de la información.</t>
  </si>
  <si>
    <t>A.14 Adquisición, desarrollo y mantenimientos de sistemas</t>
  </si>
  <si>
    <t>Control: La información involucrada en los servicios de aplicaciones que pasan sobre redes públicas se debe proteger de actividades fraudulentas, disputas contractuales y divulgación y modificación no autorizadas.</t>
  </si>
  <si>
    <t>Control: La información involucrada en las transacciones de los servicios de las aplicaciones se deben proteger para evitar la transmisión incompleta, el enrutamiento errado, la alteración no autorizada de mensajes, la divulgación no autorizada, y la duplicación o reproducción de mensajes no autorizada.</t>
  </si>
  <si>
    <t>Control: Se debe desalentar las modificaciones a los paquetes de software, que se deben limitar a los cambios necesarios, y todos los cambios se deben controlar estrictamente.</t>
  </si>
  <si>
    <t>Control: Se debe establecer, documentar y mantener principios para la construcción de sistemas seguros, y aplicarlos a cualquier actividad de implementación de sistemas de información.</t>
  </si>
  <si>
    <t>Control: Las organizaciones deben establecer y proteger adecuadamente los ambientes de desarrollo seguros para las tareas de desarrollo e integración de sistemas que comprendan todo el ciclo de vida de desarrollo de sistemas.</t>
  </si>
  <si>
    <t>Control: La organización debe supervisar y hacer seguimiento de la actividad de desarrollo de sistemas contratados externamente.</t>
  </si>
  <si>
    <t>Control: Para los sistemas de información nuevos, actualizaciones y nuevas versiones, se deberían establecer programas de prueba para aceptación y criterios de aceptación relacionados.</t>
  </si>
  <si>
    <t>A.15 Relación con los proveedores</t>
  </si>
  <si>
    <t>Control: Los requisitos de seguridad de la información para mitigar los riesgos asociados con el acceso de proveedores a los activos de la organización se deben  acordar con estos y se deben documentar.</t>
  </si>
  <si>
    <t>Control: Se debe establecer y acordar todos los requisitos de seguridad de la información pertinentes con cada proveedor que pueda tener acceso, procesar,  almacenar, comunicar o suministrar componentes de infraestructura de TI para la información de la organización.</t>
  </si>
  <si>
    <t>Control: Los acuerdos con proveedores deben incluir requisitos para tratar los riesgos de seguridad de la información asociados con la cadena de suministro de productos y servicios de tecnología de información y comunicación.</t>
  </si>
  <si>
    <t>Control: Las organizaciones deben hacer seguimiento, revisar y auditar con regularidad la prestación de servicios de los proveedores.</t>
  </si>
  <si>
    <t>Control: Se debe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</si>
  <si>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A.16 Gestión de incidentes de seguridad de la información</t>
  </si>
  <si>
    <t>Control: Se debe establecer las responsabilidades y procedimientos de gestión para asegurar una respuesta rápida, eficaz y ordenada a los incidentes de seguridad de la información.</t>
  </si>
  <si>
    <t>Control: Los eventos de seguridad de la información se deben informar a través de los canales de gestión apropiados, tan pronto como sea posible.</t>
  </si>
  <si>
    <t>Control: Se debe exigir a todos los empleados y contratistas que usan los servicios y sistemas de información de la organización, que observen e informen cualquier debilidad de seguridad de la información observada o sospechada en los sistemas o servicios.</t>
  </si>
  <si>
    <t>Control: Se debe dar respuesta a los incidentes de seguridad de la información de acuerdo con procedimientos documentados.</t>
  </si>
  <si>
    <t>Control: El conocimiento adquirido al analizar y resolver incidentes de seguridad de la información se debe usar para reducir la posibilidad o el impacto de incidentes futuros.</t>
  </si>
  <si>
    <t>Control: La organización debe definir y aplicar procedimientos para la identificación, recolección, adquisición y preservación de información que pueda servir como evidencia.</t>
  </si>
  <si>
    <t>A.17 Aspectos de seguridad de la información de la gestión de continuidad de negocio</t>
  </si>
  <si>
    <t>Control: La organización debe determinar sus requisitos para la seguridad de la información y la continuidad de la gestión de la seguridad de la información en situaciones adversas, por ejemplo, durante una crisis o desastre.</t>
  </si>
  <si>
    <t>Control: Las instalaciones de procesamiento de información se debe implementar con redundancia suficiente para cumplir los requisitos de disponibilidad.</t>
  </si>
  <si>
    <t>A.18 Cumplimiento</t>
  </si>
  <si>
    <t>Control: Todos los requisitos estatutarios, reglamentarios y contractuales pertinentes, y el enfoque de la organización para cumplirlos, se deben identificar y documentar explícitamente y mantenerlos actualizados para cada sistema de información y para la organización.</t>
  </si>
  <si>
    <t>Control: Se debe implementar procedimientos apropiados para asegurar el cumplimiento de los requisitos legislativos, de reglamentación y contractuales relacionados con los derechos de propiedad intelectual y el uso de productos de software patentados.</t>
  </si>
  <si>
    <t>Control: Cuando sea aplicable, se debe asegurar la privacidad y la protección de la información de datos personales, como se exige en la legislación y la reglamentación pertinentes</t>
  </si>
  <si>
    <t>Control: se debe usar controles criptográficos, en cumplimiento de todos los acuerdos, legislación y reglamentación pertinentes</t>
  </si>
  <si>
    <t>Control: 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</si>
  <si>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Control: Los directores deben revisar con regularidad el cumplimiento del procesamiento y procedimientos de información dentro de su área de responsabilidad, con las políticas y normas de seguridad apropiadas, y cualquier otro requisito de seguridad.</t>
  </si>
  <si>
    <t>Control: Los sistemas de información se deben revisar periódicamente para determinar el cumplimiento con las políticas y normas de seguridad de la información.</t>
  </si>
  <si>
    <t>CATASTRÓFICO</t>
  </si>
  <si>
    <t xml:space="preserve">Interrupción de las operaciones de la Entidad por más de cinco (5) días. </t>
  </si>
  <si>
    <t xml:space="preserve"> Incumplimiento en las metas y objetivos institucionales afectando de forma grave la ejecución presupuestal.</t>
  </si>
  <si>
    <t>Imagen institucional afectada en el orden nacional o regional por actos o hechos de corrupción comprobados</t>
  </si>
  <si>
    <t xml:space="preserve"> Intervención por parte de un ente de control u otro ente regulador.</t>
  </si>
  <si>
    <t>Pérdida de Información crítica para la entidad que no se puede recuperar</t>
  </si>
  <si>
    <t>MAYOR</t>
  </si>
  <si>
    <t>MODERADO</t>
  </si>
  <si>
    <t>MENOR</t>
  </si>
  <si>
    <t>INSIGNIFICANTE</t>
  </si>
  <si>
    <t xml:space="preserve"> Pérdida de información crítica que puede ser recuperada de forma parcial o incompleta.</t>
  </si>
  <si>
    <t>Sanción por parte del ente de control u otro ente regulador</t>
  </si>
  <si>
    <t xml:space="preserve"> Incumplimiento en las metas y objetivos institucionales afectando el cumplimiento en las metas de gobierno</t>
  </si>
  <si>
    <t xml:space="preserve"> Imagen institucional afectada en el orden nacional o regional por incumplimientos en la prestación del servicio a los usuarios o ciudadanos. </t>
  </si>
  <si>
    <t xml:space="preserve"> Reclamaciones o quejas de los usuarios que podrían implicar una denuncia ante los entes reguladores o una demanda de largo alcance para la entidad</t>
  </si>
  <si>
    <t xml:space="preserve"> Inoportunidad en la información ocasionando retrasos en la atención a los usuarios.</t>
  </si>
  <si>
    <t>Reproceso de actividades y aumento de carga operativa</t>
  </si>
  <si>
    <t xml:space="preserve"> Imagen institucional afectada en el orden nacional o regional por retrasos en la prestación del servicio a los usuarios o ciudadanos</t>
  </si>
  <si>
    <t>Investigaciones penales, fiscales o disciplinarias</t>
  </si>
  <si>
    <t xml:space="preserve"> Interrupción de las operaciones de la Entidad por un (1) día.</t>
  </si>
  <si>
    <t xml:space="preserve"> Reclamaciones o quejas de los usuarios que implican investigaciones internas disciplinarias.</t>
  </si>
  <si>
    <t xml:space="preserve">Imagen institucional afectada localmente por retrasos en la prestación del servicio a los usuarios o ciudadanos. </t>
  </si>
  <si>
    <t xml:space="preserve"> No se generan sanciones económicas o administrativas.</t>
  </si>
  <si>
    <t xml:space="preserve">No se afecta la imagen institucional de forma significativa. </t>
  </si>
  <si>
    <t xml:space="preserve"> No hay interrupción de las operaciones de la entidad. </t>
  </si>
  <si>
    <t xml:space="preserve"> Interrupción de las operaciones de la Entidad por algunas horas.</t>
  </si>
  <si>
    <t xml:space="preserve"> Interrupción de las operaciones de la Entidad por más de dos (2) días.</t>
  </si>
  <si>
    <t>CRITERIOS PARA CALIFICAR EL IMPACTO</t>
  </si>
  <si>
    <t>VALOR DEL IMPACTO</t>
  </si>
  <si>
    <t xml:space="preserve">NIVEL DEL IMPACTO </t>
  </si>
  <si>
    <t>NIVEL DE LA PROBABILIDAD</t>
  </si>
  <si>
    <t>DESCRIPTOR</t>
  </si>
  <si>
    <t>MEDIDA DE TRATAMIENTO DEL RIESGO</t>
  </si>
  <si>
    <t>MEDIDA DE TRATAMIENTO DEL RIESGO DE CORRUPCIÓN</t>
  </si>
  <si>
    <t>Medida de Tratamiento del Riesgo</t>
  </si>
  <si>
    <t>Opciones de respuesta al criterio de evaluación</t>
  </si>
  <si>
    <t xml:space="preserve">Prevenir </t>
  </si>
  <si>
    <t># de columnas en la matriz de riesgo que se desplaza en el eje de la probabilidad</t>
  </si>
  <si>
    <t># de columnas en la matriz de riesgo que se desplaza en el eje de impacto</t>
  </si>
  <si>
    <t>Tipos de Control</t>
  </si>
  <si>
    <t>Actividades de Control</t>
  </si>
  <si>
    <t>Código formato: PDE-07-01
Versión 5.0</t>
  </si>
  <si>
    <t>Código formato: PDE-07-02
Versión 5.0</t>
  </si>
  <si>
    <t xml:space="preserve">TABLA No.7  Mapa de Calor  </t>
  </si>
  <si>
    <t>TABLA 15. Resultados de los Posibles desplazamientos de la Probabilidad y del Impacto de los Riesgos</t>
  </si>
  <si>
    <t xml:space="preserve">Intrusos </t>
  </si>
  <si>
    <t>Otros</t>
  </si>
  <si>
    <t>Daño_físico</t>
  </si>
  <si>
    <t>Eventos_naturales</t>
  </si>
  <si>
    <t>Perdida_servicios_esenciales</t>
  </si>
  <si>
    <t>Perturbación_debida_a_la_radiación</t>
  </si>
  <si>
    <t>Compromiso_de_la_información</t>
  </si>
  <si>
    <t>Fallas_técnicas</t>
  </si>
  <si>
    <t>Acciones_no_autorizadas</t>
  </si>
  <si>
    <t>Criminal_de_la_computación</t>
  </si>
  <si>
    <t>Espionaje_industrial</t>
  </si>
  <si>
    <t>Tipo del Riesgo</t>
  </si>
  <si>
    <t xml:space="preserve">Control
</t>
  </si>
  <si>
    <t>Contexto de la organización</t>
  </si>
  <si>
    <t>Externo</t>
  </si>
  <si>
    <t>Interno</t>
  </si>
  <si>
    <t>Tipo de activo</t>
  </si>
  <si>
    <t>Información Digital</t>
  </si>
  <si>
    <t>Información Física</t>
  </si>
  <si>
    <t>Información Digital/ Física</t>
  </si>
  <si>
    <t>Software</t>
  </si>
  <si>
    <t>Hardware</t>
  </si>
  <si>
    <t>Recurso Humano</t>
  </si>
  <si>
    <t>Servicios</t>
  </si>
  <si>
    <t xml:space="preserve">Activo(s) de información
</t>
  </si>
  <si>
    <t>Ambientales</t>
  </si>
  <si>
    <t>Sociales y culturales</t>
  </si>
  <si>
    <t>Legales y reglamentarios</t>
  </si>
  <si>
    <t>Compromiso_de_las_funciones</t>
  </si>
  <si>
    <t>Pirata_informático_intruso_ilegal</t>
  </si>
  <si>
    <t>A.6_Organización_Seguridad</t>
  </si>
  <si>
    <t xml:space="preserve">A.5_Políticas_Seguridad </t>
  </si>
  <si>
    <t>A.8_Gestión_activos</t>
  </si>
  <si>
    <t>A.9_Control_acceso</t>
  </si>
  <si>
    <t>A.10_Criptografía</t>
  </si>
  <si>
    <t>A.16_Incidentes_seguridad_de_la_información</t>
  </si>
  <si>
    <t>A.18_Cumplimiento</t>
  </si>
  <si>
    <t>A.14_Adquisición_desarrollo_y_mantenimiento_de_sistemas</t>
  </si>
  <si>
    <t>A.5.1.1 Políticas para la seguridad de la información</t>
  </si>
  <si>
    <t>A.5.1.2 Revisión de las políticas para la seguridad de la información</t>
  </si>
  <si>
    <t xml:space="preserve"> A.6.1.1 Roles y responsabilidades para la seguridad de la información</t>
  </si>
  <si>
    <t>A.7.2.2 Toma de conciencia,
educación y formación en la
seguridad de la información</t>
  </si>
  <si>
    <t xml:space="preserve">
A.8.1.1 Inventario de activos</t>
  </si>
  <si>
    <t xml:space="preserve">A.9.1.2 Acceso a redes  y a servicios en red </t>
  </si>
  <si>
    <t xml:space="preserve"> A.9.4.2  Procedimiento de ingreso seguro</t>
  </si>
  <si>
    <t xml:space="preserve"> A.9.4.3 Sistema de gestión de contraseñas</t>
  </si>
  <si>
    <t xml:space="preserve"> A.10.1.1 Política sobre el uso de controles criptográficos</t>
  </si>
  <si>
    <t>A.11.1.1 Perímetro de seguridad física</t>
  </si>
  <si>
    <t>A.11.1.2 Controles de Acceso físicos</t>
  </si>
  <si>
    <t>A.11.1.3 Seguridad de oficinas, recintos e instalaciones</t>
  </si>
  <si>
    <t>A.11.1.5 Trabajo en áreas seguras</t>
  </si>
  <si>
    <t>A.11.1.6 Áreas de despacho y carga</t>
  </si>
  <si>
    <t>A.11.2.1 Ubicación y protección de los equipos</t>
  </si>
  <si>
    <t>A.11.2.3 Seguridad del cableado</t>
  </si>
  <si>
    <t>A.11.2.4 Mantenimiento de equipos</t>
  </si>
  <si>
    <t>A.11.2.5  Retiro de activos</t>
  </si>
  <si>
    <t>A.11.2.6 Seguridad de equipos y activos fuera de las instalaciones</t>
  </si>
  <si>
    <t>A.11.2.7 Disposición segura o reutilización de equipos</t>
  </si>
  <si>
    <t>A.11.2.8. Equipos de usuario desatendidos</t>
  </si>
  <si>
    <t>A.11.2.9 Política de escritorio limpio y pantalla limpia</t>
  </si>
  <si>
    <t>A.12_Seguridad_de_las_operaciones</t>
  </si>
  <si>
    <t xml:space="preserve">A.12.1.4 Separación de los ambientes de desarrollo, pruebas y operación
</t>
  </si>
  <si>
    <t xml:space="preserve">A.12.5.1 Instalación de software en  sistemas operativos
</t>
  </si>
  <si>
    <t xml:space="preserve">A.12.6.1 Gestión de las vulnerabilidades técnicas
</t>
  </si>
  <si>
    <t xml:space="preserve">A.12.6.2  Restricciones sobre la  instalación de software
</t>
  </si>
  <si>
    <t xml:space="preserve">
 A.13.1.1 Controles de redes
</t>
  </si>
  <si>
    <t>A.14.1.1  Análisis y especificación de requisitos de seguridad de la  información</t>
  </si>
  <si>
    <t>A.14.1.2 Seguridad de servicios de las aplicaciones en redes publicas</t>
  </si>
  <si>
    <t xml:space="preserve">A.14.2.3 Revisión técnica de las aplicaciones después de cambios en la plataforma de operación
</t>
  </si>
  <si>
    <t xml:space="preserve"> A.14.2.4 Restricciones en los cambios a los paquetes de software
</t>
  </si>
  <si>
    <t>A.14.2.8  Pruebas de seguridad de sistemas</t>
  </si>
  <si>
    <t>A.14.3.1 Protección de datos de prueba</t>
  </si>
  <si>
    <t>A.16.1.1  Responsabilidades y procedimientos</t>
  </si>
  <si>
    <t>A.17.1.3 Verificación, revisión y evaluación de la continuidad de la seguridad de la
información</t>
  </si>
  <si>
    <t>A.17.2.1  Disponibilidad de instalaciones de
procesamiento de información.</t>
  </si>
  <si>
    <t>A.7_Recursos_humanos</t>
  </si>
  <si>
    <t>A.11_Seguridad_fisica_y_entorno</t>
  </si>
  <si>
    <t>A.13_Seguridad_en_las_comunicaciones</t>
  </si>
  <si>
    <t>A.15_Relación_con_los_proveedores</t>
  </si>
  <si>
    <t>A.17_Continuidad_del_negocio</t>
  </si>
  <si>
    <t>M (Moderada)</t>
  </si>
  <si>
    <t xml:space="preserve">Tipo </t>
  </si>
  <si>
    <t>Amenaza</t>
  </si>
  <si>
    <t>Ausencia de procedimientos y/o de políticas en general (esto aplica para muchas actividades que la entidad no tenga documentadas y formalizadas como uso aceptable de activos, control de cambios, valoración de riesgos, escritorio y pantalla limpia entre otros).</t>
  </si>
  <si>
    <t>Información_Física</t>
  </si>
  <si>
    <t>Recurso_Humano</t>
  </si>
  <si>
    <t>Instalaciones</t>
  </si>
  <si>
    <t>Información_Digital_Física</t>
  </si>
  <si>
    <t>Información_Digital</t>
  </si>
  <si>
    <t>Otro</t>
  </si>
  <si>
    <t>¿La fuente de información que se utiliza en el desarrollo del control es información confiable que permita mitigar el riesgo?</t>
  </si>
  <si>
    <t>¿Se deja evidencia o rastro de la ejecución del control, que permita a cualquier tercero con la evidencia, llegar a la misma conclusión?</t>
  </si>
  <si>
    <t>FuerteDirectamenteDirectamente</t>
  </si>
  <si>
    <t>FuerteDirectamenteIndirectamente</t>
  </si>
  <si>
    <t>FuerteDirectamenteNo disminuye</t>
  </si>
  <si>
    <t>FuerteNo disminuyeDirectamente</t>
  </si>
  <si>
    <t>ModeradoDirectamenteDirectamente</t>
  </si>
  <si>
    <t>ModeradoDirectamenteIndirectamente</t>
  </si>
  <si>
    <t>ModeradoNo disminuyeDirectamente</t>
  </si>
  <si>
    <t>Sí</t>
  </si>
  <si>
    <t>FuerteFuerte</t>
  </si>
  <si>
    <t>FuerteModerado</t>
  </si>
  <si>
    <t>FuerteDébil</t>
  </si>
  <si>
    <t>ModeradoFuerte</t>
  </si>
  <si>
    <t>ModeradoModerado</t>
  </si>
  <si>
    <t>ModeradoDébil</t>
  </si>
  <si>
    <t>DébilFuerte</t>
  </si>
  <si>
    <t>DébilModerado</t>
  </si>
  <si>
    <t>DébilDébil</t>
  </si>
  <si>
    <t>SOLIDEZ DEL CONTROL</t>
  </si>
  <si>
    <t>SOLIDEZ DE TODOS LOS CONTROLES</t>
  </si>
  <si>
    <t>Actividades de Control /
Acciones</t>
  </si>
  <si>
    <t>Actividades de Control /
 Acciones</t>
  </si>
  <si>
    <t>1. Resposable</t>
  </si>
  <si>
    <t>3. Proposito</t>
  </si>
  <si>
    <t>4. Cómo se realiza la actividad de control</t>
  </si>
  <si>
    <t>5. Qué pasa con las observaciones y desviaciones</t>
  </si>
  <si>
    <t>Peso de la Evaluación del Diseño del Control</t>
  </si>
  <si>
    <t>EJECUCIÓN DEL CONTROL</t>
  </si>
  <si>
    <t>Solidez Individual de cada control</t>
  </si>
  <si>
    <t>Debe establecer acciones para fortalecer el control SI/NO</t>
  </si>
  <si>
    <t>Resultado de la calificación del diseño del control</t>
  </si>
  <si>
    <t>CONTROLES AYUDAN A DISMINUIR LA PROBABILIDAD</t>
  </si>
  <si>
    <t>CONTROLES AYUDAN A DISMINUIR IMPACTO</t>
  </si>
  <si>
    <t xml:space="preserve"> ¿La oportunidad en que se ejecuta el control ayuda a prevenir la mitigación del riesgo o a detectar la materialización del riesgo de manera oportuna?</t>
  </si>
  <si>
    <t xml:space="preserve"> ¿El responsable tiene la autoridad y adecuada segregación de funciones en la ejecución del control?</t>
  </si>
  <si>
    <t>Campo oculto</t>
  </si>
  <si>
    <t>campo a ocultar</t>
  </si>
  <si>
    <t>campo oculto</t>
  </si>
  <si>
    <t>El control se ejecuta de manera consistente por parte del responsable</t>
  </si>
  <si>
    <t>ModeradoDirectamenteNo disminuye</t>
  </si>
  <si>
    <t>Tipo Activo</t>
  </si>
  <si>
    <r>
      <t>Evaluación de riesgo</t>
    </r>
    <r>
      <rPr>
        <b/>
        <u/>
        <sz val="10"/>
        <rFont val="Arial"/>
        <family val="2"/>
      </rPr>
      <t xml:space="preserve"> </t>
    </r>
  </si>
  <si>
    <t>Externo
Seguridad Información</t>
  </si>
  <si>
    <t>Interno
Seguridad Información</t>
  </si>
  <si>
    <t>CONTEXTO EXTERNO SEGURIDAD INFORMACION</t>
  </si>
  <si>
    <t>Normatividad o aspectos legales</t>
  </si>
  <si>
    <t>Dependencia económica y financiera</t>
  </si>
  <si>
    <t>Entorno cultural</t>
  </si>
  <si>
    <t>Cantidad ciudadanos a los cuales se brinda servicios</t>
  </si>
  <si>
    <t>Economico</t>
  </si>
  <si>
    <t>Ambiental</t>
  </si>
  <si>
    <t>Entorno Social</t>
  </si>
  <si>
    <t>Clientes, Proveedores que se relacionan con la Entidad</t>
  </si>
  <si>
    <t>CONTEXTO INTERNO SEGURIDAD INFORMACION</t>
  </si>
  <si>
    <t>Recursos económicos</t>
  </si>
  <si>
    <t>Flujos de información</t>
  </si>
  <si>
    <t>Servidores, Empleados , contratistas</t>
  </si>
  <si>
    <t>Políticas, procesos y procedimientos</t>
  </si>
  <si>
    <t>Estructura organizacional</t>
  </si>
  <si>
    <t>Roles y responsabilidades</t>
  </si>
  <si>
    <t>Recursos sociales</t>
  </si>
  <si>
    <t>Recursos ambientales</t>
  </si>
  <si>
    <t>Recursos físicos</t>
  </si>
  <si>
    <t>Recursos tecnológicos</t>
  </si>
  <si>
    <t>Recursos financieros</t>
  </si>
  <si>
    <t>Recursos jurídicos</t>
  </si>
  <si>
    <t xml:space="preserve">Procesos de
toma de decisiones
</t>
  </si>
  <si>
    <t>Objetivos estratégicos y la forma de alcanzarlos</t>
  </si>
  <si>
    <t>4- Mayor</t>
  </si>
  <si>
    <t>Página 1 de 1</t>
  </si>
  <si>
    <t>No Riesgo</t>
  </si>
  <si>
    <r>
      <t xml:space="preserve">Tabla No 1. Guia de Amenazas Comunes
</t>
    </r>
    <r>
      <rPr>
        <b/>
        <sz val="12"/>
        <color rgb="FFFF0000"/>
        <rFont val="Calibri"/>
        <family val="2"/>
        <scheme val="minor"/>
      </rPr>
      <t>Fuente: ISO/IEC 27005:2009  Y MINTIC guia de gestión de riesgos</t>
    </r>
  </si>
  <si>
    <r>
      <rPr>
        <b/>
        <sz val="12"/>
        <color theme="4" tint="-0.249977111117893"/>
        <rFont val="Calabri"/>
      </rPr>
      <t>Amenazas Humanas</t>
    </r>
    <r>
      <rPr>
        <sz val="10"/>
        <rFont val="Arial"/>
        <family val="2"/>
      </rPr>
      <t xml:space="preserve">
 Las amenazas humanas pueden provenir de empleados con o sin intención, proveedores y piratas informáticos, entre otros. Estas presentan una motivación </t>
    </r>
  </si>
  <si>
    <r>
      <rPr>
        <b/>
        <sz val="11"/>
        <color theme="1"/>
        <rFont val="Calibri"/>
        <family val="2"/>
        <scheme val="minor"/>
      </rPr>
      <t>B: Zona de riesgo baja</t>
    </r>
    <r>
      <rPr>
        <sz val="11"/>
        <color theme="1"/>
        <rFont val="Calibri"/>
        <family val="2"/>
        <scheme val="minor"/>
      </rPr>
      <t>: ACEPTAR EL RIESGO</t>
    </r>
  </si>
  <si>
    <r>
      <rPr>
        <b/>
        <sz val="11"/>
        <color theme="1"/>
        <rFont val="Calibri"/>
        <family val="2"/>
        <scheme val="minor"/>
      </rPr>
      <t>M: Zona de riesgo moderada</t>
    </r>
    <r>
      <rPr>
        <sz val="11"/>
        <color theme="1"/>
        <rFont val="Calibri"/>
        <family val="2"/>
        <scheme val="minor"/>
      </rPr>
      <t>: REDUCIR EL RIESGO</t>
    </r>
  </si>
  <si>
    <r>
      <rPr>
        <b/>
        <sz val="11"/>
        <color theme="1"/>
        <rFont val="Calibri"/>
        <family val="2"/>
        <scheme val="minor"/>
      </rPr>
      <t>A: Zona de riesgo Alta:</t>
    </r>
    <r>
      <rPr>
        <sz val="11"/>
        <color theme="1"/>
        <rFont val="Calibri"/>
        <family val="2"/>
        <scheme val="minor"/>
      </rPr>
      <t xml:space="preserve"> COMPARTIR EL RIESGO</t>
    </r>
  </si>
  <si>
    <r>
      <rPr>
        <b/>
        <sz val="11"/>
        <color theme="1"/>
        <rFont val="Calibri"/>
        <family val="2"/>
        <scheme val="minor"/>
      </rPr>
      <t>E: Zona de riesgo extrema</t>
    </r>
    <r>
      <rPr>
        <sz val="11"/>
        <color theme="1"/>
        <rFont val="Calibri"/>
        <family val="2"/>
        <scheme val="minor"/>
      </rPr>
      <t>: EVITAR EL RIESGO</t>
    </r>
  </si>
  <si>
    <r>
      <rPr>
        <b/>
        <sz val="11"/>
        <color theme="1"/>
        <rFont val="Calibri"/>
        <family val="2"/>
        <scheme val="minor"/>
      </rPr>
      <t>M: Zona de riesgo moderada:</t>
    </r>
    <r>
      <rPr>
        <sz val="11"/>
        <color theme="1"/>
        <rFont val="Calibri"/>
        <family val="2"/>
        <scheme val="minor"/>
      </rPr>
      <t xml:space="preserve"> REDUCIR EL RIESGO</t>
    </r>
  </si>
  <si>
    <r>
      <rPr>
        <b/>
        <sz val="11"/>
        <color theme="1"/>
        <rFont val="Calibri"/>
        <family val="2"/>
        <scheme val="minor"/>
      </rPr>
      <t>A: Zona de riesgo Alta</t>
    </r>
    <r>
      <rPr>
        <sz val="11"/>
        <color theme="1"/>
        <rFont val="Calibri"/>
        <family val="2"/>
        <scheme val="minor"/>
      </rPr>
      <t>: COMPARTIR EL RIESGO</t>
    </r>
  </si>
  <si>
    <r>
      <rPr>
        <b/>
        <sz val="11"/>
        <color theme="1"/>
        <rFont val="Calibri"/>
        <family val="2"/>
        <scheme val="minor"/>
      </rPr>
      <t xml:space="preserve">E: Zona de riesgo extrema: </t>
    </r>
    <r>
      <rPr>
        <sz val="11"/>
        <color theme="1"/>
        <rFont val="Calibri"/>
        <family val="2"/>
        <scheme val="minor"/>
      </rPr>
      <t>EVITAR EL RIESGO</t>
    </r>
  </si>
  <si>
    <r>
      <rPr>
        <b/>
        <sz val="12"/>
        <color theme="4" tint="-0.499984740745262"/>
        <rFont val="Calibri"/>
        <family val="2"/>
        <scheme val="minor"/>
      </rPr>
      <t>Tabla No 2. Guia de Vulnerabilidades Comunes</t>
    </r>
    <r>
      <rPr>
        <b/>
        <sz val="12"/>
        <color theme="1"/>
        <rFont val="Calibri"/>
        <family val="2"/>
        <scheme val="minor"/>
      </rPr>
      <t xml:space="preserve">
</t>
    </r>
    <r>
      <rPr>
        <b/>
        <sz val="11"/>
        <color rgb="FFFF0000"/>
        <rFont val="Calibri"/>
        <family val="2"/>
        <scheme val="minor"/>
      </rPr>
      <t>Fuente: ISO/IEC 27005  Y MINTIC guia de gestión de riesgos</t>
    </r>
  </si>
  <si>
    <r>
      <rPr>
        <b/>
        <sz val="12"/>
        <color rgb="FF0070C0"/>
        <rFont val="Calibri"/>
        <family val="2"/>
        <scheme val="minor"/>
      </rPr>
      <t xml:space="preserve">TABLA 4. .Criterios para Calificar el Impacto </t>
    </r>
    <r>
      <rPr>
        <b/>
        <sz val="12"/>
        <rFont val="Calibri"/>
        <family val="2"/>
        <scheme val="minor"/>
      </rPr>
      <t xml:space="preserve">- </t>
    </r>
    <r>
      <rPr>
        <b/>
        <sz val="12"/>
        <color rgb="FFFF0000"/>
        <rFont val="Calibri"/>
        <family val="2"/>
        <scheme val="minor"/>
      </rPr>
      <t>NO APLICA CORRUPCIÓN</t>
    </r>
  </si>
  <si>
    <r>
      <rPr>
        <b/>
        <sz val="12"/>
        <color rgb="FF0070C0"/>
        <rFont val="Calibri"/>
        <family val="2"/>
        <scheme val="minor"/>
      </rPr>
      <t>TABLA No.5. CRITERIOS PARA CALIFICAR EL IMPACTO</t>
    </r>
    <r>
      <rPr>
        <b/>
        <sz val="12"/>
        <color theme="1"/>
        <rFont val="Calibri"/>
        <family val="2"/>
        <scheme val="minor"/>
      </rPr>
      <t xml:space="preserve"> - </t>
    </r>
    <r>
      <rPr>
        <b/>
        <sz val="12"/>
        <color rgb="FFFF0000"/>
        <rFont val="Calibri"/>
        <family val="2"/>
        <scheme val="minor"/>
      </rPr>
      <t>RIESGOS DE CORRUPCIÓN</t>
    </r>
  </si>
  <si>
    <r>
      <rPr>
        <b/>
        <sz val="11"/>
        <color rgb="FF0070C0"/>
        <rFont val="Calibri"/>
        <family val="2"/>
        <scheme val="minor"/>
      </rPr>
      <t xml:space="preserve">ZONA DE RIESGO </t>
    </r>
    <r>
      <rPr>
        <b/>
        <sz val="11"/>
        <color theme="1"/>
        <rFont val="Calibri"/>
        <family val="2"/>
        <scheme val="minor"/>
      </rPr>
      <t xml:space="preserve"> - </t>
    </r>
    <r>
      <rPr>
        <b/>
        <sz val="11"/>
        <color rgb="FFFF0000"/>
        <rFont val="Calibri"/>
        <family val="2"/>
        <scheme val="minor"/>
      </rPr>
      <t>NO APLICA RIESGOS DE CORRUPCIÓN</t>
    </r>
  </si>
  <si>
    <t>Control: Los datos de prueba se deben seleccionar, proteger y controlar cuidadosamente.</t>
  </si>
  <si>
    <t xml:space="preserve">Control: Las políticas para seguridad de la información se deben revisar a intervalos planificados o si ocurren cambios  significativos, para asegurar su conveniencia, adecuación y eficacia continuas.
</t>
  </si>
  <si>
    <t xml:space="preserve">Control: Los deberes y áreas de responsabilidad en conflicto se deben separar para reducir las posibilidades de modificación no autorizada o no intencional, o el uso indebido de los activos de la organización.
</t>
  </si>
  <si>
    <t>Control: Se debe mantener los contactos apropiados con grupos de interés especiales, otros foros especializados en seguridad de la información y asociaciones de profesionales.</t>
  </si>
  <si>
    <t xml:space="preserve">Control: La seguridad de la información se debe tratar en la gestión  de proyectos, independientemente del tipo de proyecto.
</t>
  </si>
  <si>
    <t xml:space="preserve">Control: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
</t>
  </si>
  <si>
    <t>Control: La dirección debe exigir a todos los empleados y contratistas la aplicación de la seguridad de la información de acuerdo 
con las políticas y procedimientos establecidos por la organización.</t>
  </si>
  <si>
    <t xml:space="preserve">Control: Las responsabilidades y los deberes de seguridad de la información que permanecen validos después de  la terminación o cambio de contrato se debe definir, comunicar al empleado o contratista y hacer cumplir.
</t>
  </si>
  <si>
    <t xml:space="preserve">Control: Se debe identificar, documentar e implementar reglas para el uso aceptable de información y de activos asociados con
información e instalaciones de procesamiento de información.
</t>
  </si>
  <si>
    <t xml:space="preserve">Control: Todos los empleados y usuarios de partes externas deben devolver todos los activos de la organización que se encuentren a su cargo, al terminar su empleo, contrato o acuerdo.
</t>
  </si>
  <si>
    <t xml:space="preserve">Control: Se debe desarrollar e implementar un conjunto adecuado de procedimientos para el etiquetado de la información, de acuerdo con el esquema de clasificación de información adoptado por la organización.
</t>
  </si>
  <si>
    <t xml:space="preserve">Control: Se debe desarrollar e implementar procedimientos para el manejo de activos, de acuerdo con el esquema de clasificación de información adoptado por la organización.
</t>
  </si>
  <si>
    <t xml:space="preserve">
Control: Se debe restringir y controlar la asignación y uso de derechos de acceso privilegiado.
</t>
  </si>
  <si>
    <t xml:space="preserve">Control: Los derechos de acceso de todos los empleados y de usuarios externos a la información y a las instalaciones de procesamiento de información se deben retirar al terminar su empleo, contrato o acuerdo, o se debe ajustar cuando se hagan cambios.
</t>
  </si>
  <si>
    <t xml:space="preserve">Control: Se deben restringir el acceso a los códigos fuente de los programas.
</t>
  </si>
  <si>
    <t xml:space="preserve">
Control: Se debe diseñar y aplicar protección física contra desastres naturales, ataques maliciosos o accidentes.
</t>
  </si>
  <si>
    <t xml:space="preserve">Control: El cableado de potencia y de telecomunicaciones que porta datos o soporta servicios de información debe estar protegido contra interceptación, interferencia o daño
</t>
  </si>
  <si>
    <t>Control: Se deben separar los ambientes de desarrollo, prueba y operación, para reducir los riesgos de acceso o cambios no
autorizados al ambiente de operación.</t>
  </si>
  <si>
    <t xml:space="preserve">Control: Se deben hacer copias de respaldo de la información, del software e imágenes de los sistemas, y ponerlas a prueba regularmente de acuerdo con una política de copias de respaldo aceptada.
</t>
  </si>
  <si>
    <t>Control: 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</si>
  <si>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Control: Se deben identificar los mecanismos de seguridad, los niveles de servicio y los requisitos de gestión de todos los servicios de red, e incluirlos en los acuerdos de servicios de red, ya sea que los servicios se presten internamente o se contraten externamente.
</t>
  </si>
  <si>
    <t xml:space="preserve">Control: Los requisitos relacionados con seguridad de la información se deben incluir en los requisitos para nuevos sistemas de información o para mejoras a los sistemas de información existentes.
</t>
  </si>
  <si>
    <t xml:space="preserve">Control: Se debe establecer y aplicar reglas para el desarrollo de software y de sistemas, a los desarrollos que se dan dentro de la organización.
</t>
  </si>
  <si>
    <t>Control: Los cambios a los sistemas dentro del ciclo de vida de desarrollo se deben controlar mediante el uso de procedimientos 
formales de control de cambios.</t>
  </si>
  <si>
    <t xml:space="preserve">Control: Cuando se cambian las plataformas de operación, se deben revisar las aplicaciones críticas del negocio, y ponerlas a prueba para asegurar que no haya impacto adverso en las operaciones o seguridad de la organización.
</t>
  </si>
  <si>
    <t>Control: Durante el desarrollo se deben llevar a cabo pruebas de funcionalidad de la seguridad</t>
  </si>
  <si>
    <t xml:space="preserve">Control: Los eventos de seguridad de la información se deben evaluar y se deben decidir si se van a clasificar como incidentes de seguridad de la información.
</t>
  </si>
  <si>
    <t>Control: La organización debe establecer, documentar, implementar y mantener procesos, procedimientos y controles para 
asegurar el nivel de continuidad requerido para la seguridad de la información durante una situación adversa.</t>
  </si>
  <si>
    <t>Control: La organización debe verificar a intervalos regulares los controles de continuidad de la seguridad de la información
establecidos e implementados, con el fin de asegurar que son validos y eficaces durante situaciones adversas.</t>
  </si>
  <si>
    <t xml:space="preserve">Control: Los registros se deben proteger contra perdida, destrucción, falsificación, acceso no autorizado y liberación no autorizada, de acuerdo con los requisitos legislativos, de reglamentación, contractuales y de negocio.
</t>
  </si>
  <si>
    <r>
      <rPr>
        <b/>
        <sz val="10"/>
        <rFont val="Calabri"/>
      </rPr>
      <t xml:space="preserve">Clasificación del Impacto: </t>
    </r>
    <r>
      <rPr>
        <sz val="10"/>
        <rFont val="Calabri"/>
      </rPr>
      <t xml:space="preserve">  Es la cantidad de respuestas afirmativas, revise la tabla de calificación de riesgo de corrupción</t>
    </r>
  </si>
  <si>
    <t>Riesgo 6</t>
  </si>
  <si>
    <t>Riesgo 7</t>
  </si>
  <si>
    <t>Riesgo 8</t>
  </si>
  <si>
    <t>X</t>
  </si>
  <si>
    <t>Corrupcion</t>
  </si>
  <si>
    <t>Tratamiento de Riesgos</t>
  </si>
  <si>
    <t>RIESGOS DE GESTIÓN Y CORRUPCIÓN</t>
  </si>
  <si>
    <t>RIESGOS DE SEGURIDAD DE LA INFORMACIÓN</t>
  </si>
  <si>
    <t>ANEXOS - TABLAS DE REFERENCIA</t>
  </si>
  <si>
    <t>Tabla No 1. Guia de Amenazas Comunes</t>
  </si>
  <si>
    <t>Tabla No 2. Guia de Vulnerabilidades Comunes</t>
  </si>
  <si>
    <t xml:space="preserve">Tabla 3.Criterios para Calificar la Probabilidad </t>
  </si>
  <si>
    <t>Tabla 4. Criterios para Calificar el Impacto</t>
  </si>
  <si>
    <t>Tabla No.5. Criterios para calificar el impacto</t>
  </si>
  <si>
    <t>Tabla No 6. Criterios para Calificar el Impacto - Riesgos de Seguridad Digital</t>
  </si>
  <si>
    <t>Tabla No. 8  Tipos de Controles</t>
  </si>
  <si>
    <t xml:space="preserve">Tabla No.7  Mapa de Calor  </t>
  </si>
  <si>
    <t xml:space="preserve">Tabla No 11. Calificación del Diseño del Control </t>
  </si>
  <si>
    <t>Tabla No 10. Peso o Participación de cada variable en el Diseño del Control para la Mitigación del Riesgo</t>
  </si>
  <si>
    <t xml:space="preserve">Tabla No 10. Peso o Participación de cada variable en el Diseño del Control para la Mitigación del Riesgo
</t>
  </si>
  <si>
    <t xml:space="preserve">TABLA No 11. Calificación del Diseño del Control </t>
  </si>
  <si>
    <t xml:space="preserve">Tabla No 13. Calificación Solidez Individual del Control </t>
  </si>
  <si>
    <t>Tabla No 14. Calificación de la Solidez del Conjunto de Controles</t>
  </si>
  <si>
    <t>Tabla No 15. Resultados de los Posibles desplazamientos de la Probabilidad y del Impacto de los Riesgos</t>
  </si>
  <si>
    <r>
      <t xml:space="preserve">Tabla No. 9 Controles de Seguridad de la Información
</t>
    </r>
    <r>
      <rPr>
        <b/>
        <sz val="12"/>
        <color rgb="FFFF0000"/>
        <rFont val="Calibri"/>
        <family val="2"/>
        <scheme val="minor"/>
      </rPr>
      <t xml:space="preserve">Fuente: ISO/IEC 27001:2013 - Anexo A - Controles </t>
    </r>
  </si>
  <si>
    <t>Tabla No. 9 Controles de Seguridad de la Información</t>
  </si>
  <si>
    <t>TABLA 6. Criterios para Calificar el Impacto - Riesgos de Seguridad de la Información</t>
  </si>
  <si>
    <r>
      <rPr>
        <b/>
        <sz val="11"/>
        <color rgb="FF0070C0"/>
        <rFont val="Calibri"/>
        <family val="2"/>
        <scheme val="minor"/>
      </rPr>
      <t>ZONA DE RIESGO</t>
    </r>
    <r>
      <rPr>
        <b/>
        <sz val="11"/>
        <color theme="1"/>
        <rFont val="Calibri"/>
        <family val="2"/>
        <scheme val="minor"/>
      </rPr>
      <t xml:space="preserve"> -</t>
    </r>
    <r>
      <rPr>
        <b/>
        <sz val="11"/>
        <color rgb="FFFF0000"/>
        <rFont val="Calibri"/>
        <family val="2"/>
        <scheme val="minor"/>
      </rPr>
      <t xml:space="preserve"> RIESGO DE CORRUPCIÓN</t>
    </r>
  </si>
  <si>
    <t xml:space="preserve">Tabla No 12. Calificación de Ejecución del Control </t>
  </si>
  <si>
    <t xml:space="preserve">Tabla 12. Calificación de Ejecución del Control </t>
  </si>
  <si>
    <t>INICIO</t>
  </si>
  <si>
    <t>1.1 Matriz Definición de Riesgos de Corrupción</t>
  </si>
  <si>
    <t xml:space="preserve">MAPA DE RIESGOS INSTITUCIONALES </t>
  </si>
  <si>
    <t xml:space="preserve">Moderado </t>
  </si>
  <si>
    <t xml:space="preserve">Mayor </t>
  </si>
  <si>
    <t xml:space="preserve">Catastrófico </t>
  </si>
  <si>
    <t>3-Moderada</t>
  </si>
  <si>
    <t>5- Catastrófico (Extrema)</t>
  </si>
  <si>
    <t>Riesgo 9</t>
  </si>
  <si>
    <r>
      <t xml:space="preserve">¿Ocasionar lesiones físicas o pérdida de vidas humanas?
</t>
    </r>
    <r>
      <rPr>
        <sz val="11"/>
        <color rgb="FFC00000"/>
        <rFont val="Calibri"/>
        <family val="2"/>
        <scheme val="minor"/>
      </rPr>
      <t>(Si la respuesta es afirmativa, el riesgo es catastrófico).</t>
    </r>
  </si>
  <si>
    <t>RIESGOS INSTITUCIONALES</t>
  </si>
  <si>
    <t>Pérdida de confidencialidad y disponibilidad</t>
  </si>
  <si>
    <t>Pérdida de confidencialidad , integridad y disponibilidad</t>
  </si>
  <si>
    <t>Pérdida de confidencialidad e integridad</t>
  </si>
  <si>
    <r>
      <rPr>
        <b/>
        <sz val="12"/>
        <color rgb="FF0070C0"/>
        <rFont val="Calibri"/>
        <family val="2"/>
        <scheme val="minor"/>
      </rPr>
      <t xml:space="preserve">Tabla 3.Criterios para Calificar la Probabilidad </t>
    </r>
    <r>
      <rPr>
        <b/>
        <sz val="12"/>
        <rFont val="Calibri"/>
        <family val="2"/>
        <scheme val="minor"/>
      </rPr>
      <t xml:space="preserve"> - </t>
    </r>
    <r>
      <rPr>
        <b/>
        <sz val="12"/>
        <color rgb="FFFF0000"/>
        <rFont val="Calibri"/>
        <family val="2"/>
        <scheme val="minor"/>
      </rPr>
      <t>APLICA PARA TODO TIPO DE RIESGO</t>
    </r>
    <r>
      <rPr>
        <b/>
        <sz val="12"/>
        <rFont val="Calibri"/>
        <family val="2"/>
        <scheme val="minor"/>
      </rPr>
      <t xml:space="preserve"> </t>
    </r>
  </si>
  <si>
    <r>
      <t xml:space="preserve">Resultado de la ejecución del control
</t>
    </r>
    <r>
      <rPr>
        <b/>
        <sz val="8"/>
        <rFont val="Arial"/>
        <family val="2"/>
      </rPr>
      <t>Anexo.Tabla No 12</t>
    </r>
  </si>
  <si>
    <r>
      <t xml:space="preserve">Resultados del diseño del control
</t>
    </r>
    <r>
      <rPr>
        <b/>
        <sz val="8"/>
        <rFont val="Arial"/>
        <family val="2"/>
      </rPr>
      <t>Anexo Tabla No 11</t>
    </r>
  </si>
  <si>
    <r>
      <t xml:space="preserve">Causas / Vulnerabilidades
</t>
    </r>
    <r>
      <rPr>
        <b/>
        <sz val="8"/>
        <rFont val="Arial"/>
        <family val="2"/>
      </rPr>
      <t>Anexo Tabla No 2</t>
    </r>
    <r>
      <rPr>
        <b/>
        <sz val="10"/>
        <rFont val="Arial"/>
        <family val="2"/>
      </rPr>
      <t xml:space="preserve">
</t>
    </r>
  </si>
  <si>
    <r>
      <t xml:space="preserve">Amenazas
</t>
    </r>
    <r>
      <rPr>
        <b/>
        <sz val="8"/>
        <rFont val="Arial"/>
        <family val="2"/>
      </rPr>
      <t>Anexo Tabla No 1</t>
    </r>
  </si>
  <si>
    <r>
      <t xml:space="preserve">Controles existentes
</t>
    </r>
    <r>
      <rPr>
        <b/>
        <sz val="8"/>
        <rFont val="Arial"/>
        <family val="2"/>
      </rPr>
      <t xml:space="preserve">Anexo Tabla No. 9 </t>
    </r>
  </si>
  <si>
    <r>
      <t xml:space="preserve">CALIFICACIÓN DE LA SOLIDEZ DE CADA CONTROL
(Resultado de la calificación del diseño + Resultado de la calificación de la ejecución + solidez individual de cada control)
</t>
    </r>
    <r>
      <rPr>
        <b/>
        <sz val="8"/>
        <rFont val="Arial"/>
        <family val="2"/>
      </rPr>
      <t xml:space="preserve">
Anexo Tabla No 13.</t>
    </r>
  </si>
  <si>
    <r>
      <t xml:space="preserve">SOLIDEZ DEL CONJUNTO DE CONTROLES
</t>
    </r>
    <r>
      <rPr>
        <b/>
        <sz val="8"/>
        <rFont val="Arial"/>
        <family val="2"/>
      </rPr>
      <t>Anexo Tabla No 14.</t>
    </r>
  </si>
  <si>
    <r>
      <t xml:space="preserve">RESULTADOS DE LOS DESPLAZAMIENTOS DE LA PROBABILIDAD Y DEL IMPACTO DE LOS RIESGOS 
</t>
    </r>
    <r>
      <rPr>
        <b/>
        <sz val="8"/>
        <rFont val="Arial"/>
        <family val="2"/>
      </rPr>
      <t>Anexo Tabla No 15.</t>
    </r>
    <r>
      <rPr>
        <b/>
        <sz val="10"/>
        <rFont val="Arial"/>
        <family val="2"/>
      </rPr>
      <t xml:space="preserve">
</t>
    </r>
  </si>
  <si>
    <t>ANALISIS Y EVALUACIÓN DEL DISEÑO DEL CONTROL
Anexo Tabla No 10</t>
  </si>
  <si>
    <r>
      <t>Actividades de control 
(</t>
    </r>
    <r>
      <rPr>
        <sz val="10"/>
        <rFont val="Arial"/>
        <family val="2"/>
      </rPr>
      <t>E</t>
    </r>
    <r>
      <rPr>
        <b/>
        <sz val="10"/>
        <rFont val="Arial"/>
        <family val="2"/>
      </rPr>
      <t xml:space="preserve">stas se orientan a prevenir y detectar la materización de los riesgos)
</t>
    </r>
    <r>
      <rPr>
        <b/>
        <sz val="8"/>
        <rFont val="Arial"/>
        <family val="2"/>
      </rPr>
      <t xml:space="preserve">Anexo Tabla No. 9 </t>
    </r>
  </si>
  <si>
    <r>
      <t xml:space="preserve">Controles Existentes
</t>
    </r>
    <r>
      <rPr>
        <b/>
        <sz val="8"/>
        <rFont val="Arial"/>
        <family val="2"/>
      </rPr>
      <t xml:space="preserve">Anexo Tabla No. 8 </t>
    </r>
  </si>
  <si>
    <r>
      <t xml:space="preserve">ANALISIS Y EVALUACIÓN DEL DISEÑO DEL CONTROL
</t>
    </r>
    <r>
      <rPr>
        <b/>
        <sz val="8"/>
        <rFont val="Arial"/>
        <family val="2"/>
      </rPr>
      <t>Anexo Tabla No 10</t>
    </r>
  </si>
  <si>
    <t>Resultado de la ejecución del control
Anexo Tabla No 12</t>
  </si>
  <si>
    <r>
      <t xml:space="preserve">CALIFICACIÓN DE LA SOLIDEZ DE CADA CONTROL
(Resultado de la calificación del diseño + Resultado de la calificación de la ejecución + solidez individual de cada control)
</t>
    </r>
    <r>
      <rPr>
        <b/>
        <sz val="8"/>
        <rFont val="Arial"/>
        <family val="2"/>
      </rPr>
      <t>Anexo Tabla No 13</t>
    </r>
  </si>
  <si>
    <t>SOLIDEZ DEL CONJUNTO DE CONTROLES
Anexo Tabla No 14</t>
  </si>
  <si>
    <r>
      <t xml:space="preserve">RESULTADOS DE LOS DESPLAZAMIENTOS DE LA PROBABILIDAD Y DEL IMPACTO DE LOS RIESGOS 
</t>
    </r>
    <r>
      <rPr>
        <b/>
        <sz val="8"/>
        <rFont val="Arial"/>
        <family val="2"/>
      </rPr>
      <t>Anexo Tabla No 15</t>
    </r>
  </si>
  <si>
    <t>CONTRALORÍA DE BOGOTÁ, D.C.</t>
  </si>
  <si>
    <t>PDE-01
Posible pérdida de la certificación del Sistema de Gestión de la Calidad de la Entidad.</t>
  </si>
  <si>
    <t xml:space="preserve">Perdida de la cultura organizacional enfocada en la Calidad, que puede generar incumplimientos reiterativos de los requisitos de la norma de calidad y otros legales y reglamentarios. </t>
  </si>
  <si>
    <t>1. Afectación de la imagen de la Contraloría de Bogotá y pérdida de credibilidad ante los clientes y partes interesadas.
2. Pérdida de la certificación del Sistema de Gestión de la Calidad de la Entidad.</t>
  </si>
  <si>
    <t>No. de actividades cumplidas del plan de trabajo *100/No de actividades programadas en el plan de trabajo</t>
  </si>
  <si>
    <t>Dirección de Planeación</t>
  </si>
  <si>
    <t xml:space="preserve">Plan de trabajo </t>
  </si>
  <si>
    <t>PDE-02
Posibilidad de emitir informes con inconsistencias y fuera de términos.</t>
  </si>
  <si>
    <t xml:space="preserve">Deficiencia en la calidad y oportunidad de la información que debe ser suministrada por los responsables de procesos a la Alta Direccion. </t>
  </si>
  <si>
    <t>Comunicar a las dependencias de la Entidad la forma y términos de reporte de la información como insumo para evaluar la gestión institucional.</t>
  </si>
  <si>
    <t>Memorandos comunicando la forma y términos de reportar información * 100 / No. Reportes (4) de Información establecidos</t>
  </si>
  <si>
    <t>Memorandos comunicados</t>
  </si>
  <si>
    <t>PPCCPI-01
Inadecuada atención a los requerimientos presentados por la ciudadanía y el Concejo de Bogotá, (peticiones, quejas, reclamos, sugerencias - PQRS y proposiciones).</t>
  </si>
  <si>
    <t>Desconocimiento por parte del funcionario responsable de dar trámite al requerimiento.</t>
  </si>
  <si>
    <t>Deficiencias técnicas en el funcionamiento del sistema PQR.</t>
  </si>
  <si>
    <t>Percepción negativa de la ciudadanía y del Concejo al no ver resueltas sus expectativas.</t>
  </si>
  <si>
    <t>Atender oportunamente los requerimientos que son competencia de la entidad (peticiones, quejas, reclamos, sugerencias - PQRS y proposiciones), presentados por las partes interesadas.</t>
  </si>
  <si>
    <t>Cantidad de PQRS y Proposiciones atendidas a las partes interesadas * 100 /Cantidad de PQRS y Proposiciones presentadas por las partes interesadas.</t>
  </si>
  <si>
    <t>Centro de Atención al Ciudadano.</t>
  </si>
  <si>
    <t>Informe de PQRS y Proposiciones</t>
  </si>
  <si>
    <t>PPCCPI-02
Incumplimiento de las actividades relacionadas con acciones de diálogo, acciones de formación y medición de la percepción.</t>
  </si>
  <si>
    <t xml:space="preserve">Deficiencias en la Planeación y dificultades logísticas que se presenten en el marco del desarrollo de las actividades programadas (imprevistos). </t>
  </si>
  <si>
    <t>Percepción negativa hacia la entidad y dificultades de convocatoria.
Afectación en la gestión y los resultados.</t>
  </si>
  <si>
    <t>Planificar las actividades relacionadas con acciones de diálogo, acciones de formación y medición de la percepción, con el fin de vincular a la ciudadanía al ejercicio del control fiscal a través del control social.</t>
  </si>
  <si>
    <t>Cronograma elaborado:
SI :100%
NO: 0%</t>
  </si>
  <si>
    <t>Dirección de Participación Ciudadana</t>
  </si>
  <si>
    <t>Cronograma</t>
  </si>
  <si>
    <t>PPCCPI-03
Inadecuado manejo de la información relacionada con los resultados de la gestión institucional.</t>
  </si>
  <si>
    <t>Acciones en contra de la entidad.
Afecta la toma de decisiones y la imagen de la entidad.</t>
  </si>
  <si>
    <t>Aprobación de la información por parte del responsable de la dependencia que la genera, antes de ser publicada.</t>
  </si>
  <si>
    <t>Diligenciar el formato de "Seguimiento y Control de la Información"  que será divulgada, una vez aprobada por la dependencia responsable de la misma.</t>
  </si>
  <si>
    <t>Formato de control y seguimiento diligenciado:
SI :100%
NO: 0%</t>
  </si>
  <si>
    <t>Oficina Asesora de Comunicaciones</t>
  </si>
  <si>
    <t xml:space="preserve">Formato </t>
  </si>
  <si>
    <t xml:space="preserve">PEEPP -01
Sesgar intencionalmente el análisis de información en la elaboración de los informes, estudios y pronunciamientos del PEEPP, para favorecer a un tercero. </t>
  </si>
  <si>
    <t>Pérdida de credibilidad y confianza en el
organismo de control.
Afectación al control político, a la Administración Distrital y a la
ciudadanía.</t>
  </si>
  <si>
    <t>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t>
  </si>
  <si>
    <t>Reuniones de seguimiento
realizadas a los productos
planificados en el PAE2019 / Reuniones de
seguimiento programados
a los productos
planificados en el PAE
2019 (54)*100</t>
  </si>
  <si>
    <t>Subdirecciones de
Estudios de
Economía y Política
Pública</t>
  </si>
  <si>
    <t>Actas de Mesa
de Trabajo y/o
Planillas de
Seguimiento</t>
  </si>
  <si>
    <t>PEEPP -02
Incurrir en plagio o presentación de información no veraz en alguno de los informes, estudios y pronunciamientos generados en el Proceso Estudios de Economía y Política Pública.</t>
  </si>
  <si>
    <t>Falta de control en el proceso de revisión y aprobación de los informes.</t>
  </si>
  <si>
    <t>Daño Antijurídico por Demandas contra
la Entidad.
Pérdida de credibilidad y confianza en el
organismo de control.</t>
  </si>
  <si>
    <t>Interés particular, institucional o político.</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</si>
  <si>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</si>
  <si>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participan y/o elaboran los informes, estudios y pronunciamientos / Total de Productos programados en el PAE 2019. (27)*100</t>
  </si>
  <si>
    <t>Acuerdos de
Responsabilidad
o Pactos Éticos,
firmados por los
responsables
que elaboran los
productos.</t>
  </si>
  <si>
    <t>Profesionales de la
Dirección y
Subdirecciones de
Estudios de
Economía y Política
Pública que
elaboran productos</t>
  </si>
  <si>
    <t>PVCGF -01
Posibilidad de plagio en la elaboración de  informes de auditoría, pronunciamientos o cualquier documento oficial  al no citar fuentes bibliográfica de los textos e investigaciones consultadas.</t>
  </si>
  <si>
    <t>Omisión en la aplicación de las normas que regulan los derechos de autor.</t>
  </si>
  <si>
    <t>1)Iniciación de procesos disciplinarios. 
2)Ocasionar demandas en contra de la Entidad. 
3)Pérdida de credibilidad en los informes emitidos por el proceso de vigilancia y control a la gestión fiscal.</t>
  </si>
  <si>
    <t>Revisar los informes finales de auditoría en comité técnico, en el cual queda explicitto el tema de las normas de derecho  de autor.</t>
  </si>
  <si>
    <t>Revisar los informes finales
de auditoría en comité
técnico, en el cual queda
explicitto el tema de las
normas de derecho de autor.</t>
  </si>
  <si>
    <t>Número de informes de la vigencia sin demanda por plagio / Número de informes de la vigencia publicados.</t>
  </si>
  <si>
    <t>Direcciones
Sectoriales 
y
Dirección de
Reacción
Inmediata</t>
  </si>
  <si>
    <t>Acta de comité técnico</t>
  </si>
  <si>
    <t>PVCGF -02
Posibilidad de incumplir términos en cualquier actuación desarrollada en el proceso auditor.</t>
  </si>
  <si>
    <t>1)Iniciación de procesos disciplinarios.
2)Ocurrencia del silencio administrativo positivo.
3)Incurrir en prescripción o archivo de procesos.
4)Pérdida de credibilidad por hechos de corrupción o por inefectividad de los resultados del control fiscal.</t>
  </si>
  <si>
    <t xml:space="preserve">Verificar el cumplimiento de los términos establecidos en los procedimientos para cualquier actuación en desarrollo del proceso auditor. </t>
  </si>
  <si>
    <t>N° de actuaciones sin
incumplimiento de
terminos *100 / N° de
actuaciones desarrolladas</t>
  </si>
  <si>
    <t>Direcciones
Sectoriales y
Dirección de
Reacción
Inmediata</t>
  </si>
  <si>
    <t>PVCGF -03
Posible incumplimiento de términos para resolver los recursos de reposición y en subsidio de apelación en contra de acto administrativo que imponga una multa dentro de los procesos administrativos sancionatorios.</t>
  </si>
  <si>
    <t>Falta de controles dentro del procedimiento para adelantar proceso administrativo sancionatorio fiscal  en cuanto al cumplimiento de los términos establecidos por ley.</t>
  </si>
  <si>
    <t>Pérdida de competencia y adelantar proceso disciplinario al funcionario responsable del proceso sancionatorio.</t>
  </si>
  <si>
    <t>Están establecidas en los puntos de control del procedimiento.</t>
  </si>
  <si>
    <t>Ajustar el procedimiento para adelantar el proceso administrativo sancionatorio fiscal, en el sentido de incorporar puntos de control que garanticen el cumplimiento de los términos establecidos para resolver los recursos de reposición y en subsidio de apelación.</t>
  </si>
  <si>
    <t>Modificar el procedimiento para adelantar el proceso administrativo sancionatorio fiscal
SI: 100%
NO: 0%</t>
  </si>
  <si>
    <t>Direcciónes de:
Planeación
Sectoriales de Fiscalización</t>
  </si>
  <si>
    <t>Resolución que adopta procedimiento</t>
  </si>
  <si>
    <t>PVCGF -04
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</si>
  <si>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</si>
  <si>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Contaloría de Bogotá.</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</si>
  <si>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</si>
  <si>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Actas de comité técnico
Anexos de "Declaración de independencia y conflicto de intereses" diligenciados.</t>
  </si>
  <si>
    <t>a) Baja continuidad de los funcionarios que sustancian PRF, por traslados y terminación de contratos.</t>
  </si>
  <si>
    <t>b) Falta de impulso  y resolución oportuna  del PRF.</t>
  </si>
  <si>
    <t>c) Exceso de carga laboral por abogado.</t>
  </si>
  <si>
    <t xml:space="preserve">1. Afectación de credibilidad y confianza  institucional.
2. Incumplimiento del impulso procesal y de la normatividad que rige el PRF.
3. Conductas disciplinables. </t>
  </si>
  <si>
    <t>Realizar  seguimiento bimestral al desarrollo y cumplimiento de términos de los PRF en curso, con el fin de evitar el fenómeno de la prescripción.</t>
  </si>
  <si>
    <r>
      <rPr>
        <b/>
        <sz val="10"/>
        <rFont val="Arial"/>
        <family val="2"/>
      </rPr>
      <t>Eficacia</t>
    </r>
    <r>
      <rPr>
        <sz val="10"/>
        <rFont val="Arial"/>
        <family val="2"/>
      </rPr>
      <t xml:space="preserve">
Nº de seguimientos realizados *100 / Nº de seguimientos programados (6)
</t>
    </r>
    <r>
      <rPr>
        <b/>
        <sz val="10"/>
        <rFont val="Arial"/>
        <family val="2"/>
      </rPr>
      <t/>
    </r>
  </si>
  <si>
    <t>Realizar  seguimiento bimestral al al desarrollo y cumplimiento de términos de los PRF en curso con el fin de evitar  inactividad procesal.</t>
  </si>
  <si>
    <t>Realizar  seguimiento bImestral al desarrollo y cumplimiento de términos de los PRF en curso  con el fin de verificar la carga laboral y el cumplimiento de términos.</t>
  </si>
  <si>
    <t>DRFJC</t>
  </si>
  <si>
    <t xml:space="preserve">Actas de Mesas de Trabajo </t>
  </si>
  <si>
    <t>PRFJC -02
Posibilidad de tomar decisiones acomodadas  hacia un beneficio particular.</t>
  </si>
  <si>
    <t>1. Afectación de credibilidad y confianza institucional
2. Sanciones disciplinarias               
3. Sanciones penales.</t>
  </si>
  <si>
    <t>Sensibilizar y socializar los principios, valores y etica del sector público, así como el acatamiento de las normas y jurisprudencia que regulan los PRF.</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</si>
  <si>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</si>
  <si>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Actas de 
Reunión y Lista de Asistencia</t>
  </si>
  <si>
    <t>PGJ -01
Decisiones condenatorias con obligaciones de hacer o pagar a cargo de la Contraloría de judiciales o extrajudiciales (medios alternativos de solución de conflictos) en los que es parte la Entidad.</t>
  </si>
  <si>
    <t>Falta o indebida aplicación de la política de prevención del daño antijurídico y defensa de los intereses litigiosos de la Entidad.</t>
  </si>
  <si>
    <t>Detrimento patrimonial a la Entidad.
Deterioro de la imagen institucional.
Responsabilidad disciplinaria, patrimonial y penal para funcionarios de la Entidad.</t>
  </si>
  <si>
    <t>Indebida representación judicial por incumplimiento de términos de ley en las actuaciones procesales.</t>
  </si>
  <si>
    <t>Fortalecer el seguimiento a la política de prevención del daño antijurídico y defensa de los intereses litigiosos de la Entidad.</t>
  </si>
  <si>
    <t>Fortalecer el seguimiento a la política de prevención del daño antijurídico y defensa de los intereses litigiosos de la Entidad.
Socializar y compilar las providencias judiciales de los procesos de la Entidad para identificar cambios jurisprudenciales.
Someter a consideración del Comité de Conciliación la decisión de interponer recurso de apelación cuando del análisis probatorio, legal y jurisprudencial se vislumbre que pueda ser contrario a los intereses de la Entidad.
Consultar la normatividad y jurisprudencia en páginas web que ofrezcan credibilidad, tales como,  Rama Judicial, Régimen Legal y Senado de la República y/o  en la  herramienta de consulta y actualización normativa y jurisprudencial disponible en la OAJ.</t>
  </si>
  <si>
    <t>EFECTIVIDAD No. de sentencias favorables a la Entidad * 100 / No. de sentencias proferidas en procesos en los que es parte la Entidad.
EFICACIA 
No. de sentencias  en procesos en los cuales es parte la Entidad socializadas  * 100 / No. total de sentencias en procesos en los cuales es parte la Entidad</t>
  </si>
  <si>
    <t>Oficina Asesora Jurídica</t>
  </si>
  <si>
    <t>Actas de Comité de Conciliación
Comunicación oficial interna.
Base de datos de trámites judiciales.
Constancia correo de socialización de sentencias
Carpetas procesos judiciales</t>
  </si>
  <si>
    <t>PGTH -01
Indebida disvinculación de un Empleado Publico por encontrarse en alguna situación de estabilidad laboral reforzada o cualquier otra que impida su retiro.</t>
  </si>
  <si>
    <t>Constante actualizacion normativa y desarrollo jurisprudencial  relacionado con la estabilidad laboral reforzada.</t>
  </si>
  <si>
    <t xml:space="preserve">Fallos judiciales en contra de la Entidad que ordenan reintegro, pago de prestaciones sociales y demás emolumentos dejados de percibir. </t>
  </si>
  <si>
    <t xml:space="preserve">Los empleados publicos no remiten los soportes de sus condiciones al area respectiva. </t>
  </si>
  <si>
    <t>Falta de revisión minuciosa por parte del responsable,sobre las circunstancias laborales en que se encuentra el funcionario al momento del retiro y el no diligenciamiento  de la Ficha de Revisión Circunstancias Laborales para Retiro del Servicio.</t>
  </si>
  <si>
    <t>Identificacion de la necesidad de actualizacion normativa y desarrollo jurisprudencial  relacionado con la estabilidad laboral reforzada en el PIC.</t>
  </si>
  <si>
    <t>Procedimiento para el Retiro del Servicio.</t>
  </si>
  <si>
    <t xml:space="preserve">Procedimiento para el Retiro del Servicio incluye los controles y formatos establecidos para tal fin.
</t>
  </si>
  <si>
    <r>
      <t>Realizar 1  jornada de capacitación</t>
    </r>
    <r>
      <rPr>
        <sz val="10"/>
        <color rgb="FFFF0000"/>
        <rFont val="Arial"/>
        <family val="2"/>
      </rPr>
      <t xml:space="preserve">  </t>
    </r>
    <r>
      <rPr>
        <sz val="10"/>
        <rFont val="Arial"/>
        <family val="2"/>
      </rPr>
      <t xml:space="preserve">desde un abordaje de condiciones laborales especiales dirigida a los servidores publicos de Talento Humano.
</t>
    </r>
    <r>
      <rPr>
        <sz val="10"/>
        <color rgb="FFC00000"/>
        <rFont val="Arial"/>
        <family val="2"/>
      </rPr>
      <t xml:space="preserve"> </t>
    </r>
  </si>
  <si>
    <t xml:space="preserve">Numero de funcionarios reintegrados por fallo en contra /Número total de funcionarios desvinculados </t>
  </si>
  <si>
    <t xml:space="preserve">Direccion de Talento Humano. </t>
  </si>
  <si>
    <t xml:space="preserve">Jornadas de sensibilizacion </t>
  </si>
  <si>
    <t>Implementar y socializar  controles en el "Procedimiento para el Retiro del Servicio", especificando las acciones a realizar por parte de los funcionarios en caso de estabilidad laboral reforzada.</t>
  </si>
  <si>
    <t>PGTH -02
Incumplimiento del objeto de las acciones de formación organizadas por la Subdirección de Capacitación y Cooperación Técnica, generando falencias en el fortalecimiento de los conocimientos, competencias y habilidades de los servidores de la Entidad.</t>
  </si>
  <si>
    <t xml:space="preserve"> Inasistencia de los servidores publicos a las acciones de formación  por indeferencia,
incapacidades medicas, vacaciones y otras situaciones.</t>
  </si>
  <si>
    <t>Incumplimiento de metas y objetivos formulados por la Subdirección de Capacitación y Cooperación Técnica. 
Deficiencia en el fortalecimiento de las competencias de los servidores de la Contraloría de Bogotá, D.C.. 
Detrimento patrimonial de la Entidad.</t>
  </si>
  <si>
    <t>Los directivos o jefes inmediatos no apoyan la realización de las acciones de formación programadas.</t>
  </si>
  <si>
    <t>Revision extemporanea, por parte de los servidores de la Entidad,   de las convocatorias a las acciones de formación.</t>
  </si>
  <si>
    <t>E-cards y correos electronicos de citación.</t>
  </si>
  <si>
    <t>Realizar una (1)   campaña de divulgación a través de los canales de comunicación de la Entidad , para sensibilizar a los empleados públicos  n temas relacionados con los principios, deberes y derechos de la  capacitación.</t>
  </si>
  <si>
    <t>Campaña realizada
SI: 100%
NO: 0%</t>
  </si>
  <si>
    <t>Subdirección de Capacitación y Cooperación Técnica</t>
  </si>
  <si>
    <t>E-cards
Actas de compromiso
Circular</t>
  </si>
  <si>
    <t>PGTI-01
Baja ejecución de las actividades programadas en las metas del Proyecto de Inversión responsabilidad de la Dirección de TIC, relacionado con el desarrollo de estrategias  de   Tecnologías de Información y las Comunicaciones.</t>
  </si>
  <si>
    <t>Retraso por parte del Proceso de Gestión de TI en el envío de los documentos para iniciar la etapa contractual.</t>
  </si>
  <si>
    <t>Afectación en la gestión y resultados del fortalecimiento de TIC´s.</t>
  </si>
  <si>
    <t xml:space="preserve">Elaborar y enviar oportunamente los documentos contractuales de acuerdo con el PAA 2019 definido en la Dirección de TIC. </t>
  </si>
  <si>
    <t>EFICACIA:
No. de procesos contractuales entregados oportunamente *100 / No. total de procesos contractuales</t>
  </si>
  <si>
    <t>Dirección de TIC</t>
  </si>
  <si>
    <t>Cronograma de actividades PAA 2019, Informe de seguimento proyecto de inversión.</t>
  </si>
  <si>
    <t>PGTI-02
Robo o extracción  no autorizada con fines de beneficio personal o hacia un particular,  de información de las bases de datos de los sistemas de información que custodia la Dirección de TIC.</t>
  </si>
  <si>
    <t>Falta de conocimiento sobre las consecuencias legales  que puede traer el robo o extracción de información y falta de concientización sobre el respeto de los bienes públicos.</t>
  </si>
  <si>
    <t>Pérdida de  imagen y credibilidad institucional.
Sometimiento a recursos legales por sanciones o demandas legales.
Daño al erario público.</t>
  </si>
  <si>
    <t>Baja seguridad en los sistemas de acceso a las Bases de datos de los aplicativos.</t>
  </si>
  <si>
    <t>Capacitación sobre el cuidado de lo público y las consecuencias que trae el no cumplimiento de los deberes como servidor público a los funcionarios de la Dirección de TIC.</t>
  </si>
  <si>
    <t>Revisar periódicamente la seguridad lógica de acceso a los sistemas SIVICOF, SIGESPRO y PREFIS.</t>
  </si>
  <si>
    <t>Gestionar y realizar capacitación sobre el cuidado de lo público y las consecuencias que trae el no cumplimiento de los deberes como servidor público a los funcionarios de la Dirección de TIC.</t>
  </si>
  <si>
    <t xml:space="preserve">EFICACIA:
Capacitación realizada
NO: 0%
SI: 100%
No. de informes trimestrales de gestión de seguridad de acceso a usuarios elaborados /  No. de informes  de gestión de seguridad de acceso a usuario programados (4)
EFECTIVIDAD:
No. de incidentes reportados sobre robo o extracción de información. </t>
  </si>
  <si>
    <t xml:space="preserve">Informes de gestión de administración de usuarios, solicitud de capacitacion tramitada, ficha técnica y listado de asistencia. </t>
  </si>
  <si>
    <t>PGAF-01
Posibilidad de inapropiada ejecución del catalogo presupuestal establecido en el decreto 826 de 2018.</t>
  </si>
  <si>
    <t>Cambio del catalogo presupuestal.</t>
  </si>
  <si>
    <t>Indebida ejecución presupuestal que conlleva a hallazgo administrativo, fiscal, disciplinario y penal.</t>
  </si>
  <si>
    <t>Solicitar constantes capacitaciones para los funcionarios de la CB sobre el nuevo plan de cuentas presupuestal y su ejecución.</t>
  </si>
  <si>
    <t>Solicitar constantes capacitaciones para los funcionarios de la CB sobre el nuevo plan de cuentas presupuestal y su ejecución</t>
  </si>
  <si>
    <t xml:space="preserve">No de funcionarios que recibieron la capacitación * 100 / No de funcionarios a capacitar </t>
  </si>
  <si>
    <t xml:space="preserve">Subdireccion
Financiera </t>
  </si>
  <si>
    <t xml:space="preserve">Planillas de
asistencia </t>
  </si>
  <si>
    <t xml:space="preserve">PGAF-02
Posibilidad de que la información generada por el area de almacen e inventarios presente inconsistencias o sea inexacta. </t>
  </si>
  <si>
    <t>Originado por:
1.Por que el aplicativo que almacena la información no opera de manera adecuada, lo que genera error en la información que se reporta de inventarios.</t>
  </si>
  <si>
    <t>Hallazgos y observaciones por parte de los entes de control y la OCI.
Incumplimiento en la oportunidad de entrega de la informacion al area Contable o presentacion con errores o inconsistencias.
Responsabilidad disciplinaria por perdida de bienes.</t>
  </si>
  <si>
    <t>2. Por falta de recurso humano para el desarrollo de nuevas funcionalidades que soporten la solucion de inconsistencias de manera oportuna.</t>
  </si>
  <si>
    <t>3. Ajustes en el modulo SAE-SAI para afinar el aplicativo a las  nuevas funcionalidades requeridas para la estabilización del módulo con el Nuevo Marco Normativo Contable.</t>
  </si>
  <si>
    <t>4. Por  inexactitud en los inventarios  de las  dependencias, al no remitir al área de Almacén los comprobantes de traslado de bienes entre dependencias en forma adecuada y oportuna.</t>
  </si>
  <si>
    <t xml:space="preserve">5. No se reporta al almacen oportunamente las novedades de ingresos, retiros o traslados de funcionarios de la entidad, especialmente de los jefes de las dependencias. </t>
  </si>
  <si>
    <t xml:space="preserve">6. Por incumplimiento a los procedimientos para el manejo y control de almacén e inventario por parte de las dependencias, que deben reportar información oportuna y veraz, insumos para la elaboración de comprobantes de entrada, salida y traslados de bienes muebles y enseres de la Contraloria. </t>
  </si>
  <si>
    <t>Correos enviado al área de las TICS, reportando las inconsistencias presentadas con el aplicativo y módulo SAE/SAI
Reporte en ARANDA de los casos por inconsistencias que se presentan diariamente.</t>
  </si>
  <si>
    <t>El profesional asignado en las TICS verifica y corrije las inconsistencias  presentadas en el aplicativo reportadas por el almacén.</t>
  </si>
  <si>
    <t>Verificar que las incosistencias reportadas por el almacén a las TICS hayan sido subsanadas.</t>
  </si>
  <si>
    <t>Toma de inventario anual.</t>
  </si>
  <si>
    <t>Realizar conciliacion mensual con el area contable y la toma de inventarios anual.</t>
  </si>
  <si>
    <t xml:space="preserve">No. de Conciliaciones realizadas * 100/ No. de Conciliaciones programadas.
Reporte de Inconsistencias del módulo SAE/SAI en el aplicativo ARANDA
SI:100%
NO:0%
</t>
  </si>
  <si>
    <t>Subduirección de Recursos Materiales</t>
  </si>
  <si>
    <t>Conciliaciones firmadas
Reporte de Inventario
Reporte en Aplicativo ARANDA</t>
  </si>
  <si>
    <t>Desconocimiento de la forma y términos para el reporte de información por parte de las dependencias de la Entidad; enviando así, información con inconsistencias.</t>
  </si>
  <si>
    <t>Decisiones erroneas
Desfase de la Planeación financiera.
Incremento carga de trabajo.
Sanciones legales.
Hallazgos y observaciones por parte de los entes de control y la Secretaria de Hacienda del Distrito.
Incumplimiento en la oportunidad de entrega de Estados Financieros o presentacion con errores e inconsistencias.</t>
  </si>
  <si>
    <t>Omisión de procedimientos.</t>
  </si>
  <si>
    <t>Aplicación de nuevos Sistemas de Información (cambio del aplicativo SICAPITAL al ERP SAP) que genera diferencias en la forma de rendir la información y en el procedimiento.</t>
  </si>
  <si>
    <t xml:space="preserve">Los modulos del sistema SICAPITAL  no operan de manera adecuada permitiendo error.
</t>
  </si>
  <si>
    <t>Comunicar a las dependencias internas y externas que corresponda el reporte de la información como insumo para cumplir con los términos y exactitud de la información financiera. Así como de los nuevos lineamiento de la SDH.</t>
  </si>
  <si>
    <t xml:space="preserve">Eficiencia
Memorando expedido 
SI = 100%
NO= 0%
Eficiencia
estado financiero
expedido :
SI = 100%
NO= 0%
Eficacia
No. de inconsistencias
informadas *100/ No inconsistencias detectadas. </t>
  </si>
  <si>
    <t>Memorando y/o
Outlook que
informe a las
dependencias
los términos de
reporte de la
información
presupuestal y
de lineamientos
Reporte de estados financieros mensuales</t>
  </si>
  <si>
    <t>PGAF-04
Posiblidad de que los documentos publicados en el portal de contratación SECOP presente diferencias con el expediente del proceso de contratación.</t>
  </si>
  <si>
    <t>Originado por las diferentes versiones de los documentos que surgen durante el trámite precontractual.</t>
  </si>
  <si>
    <t>Hallazgos y observaciones por parte de los entes de control.      Información inexacta para los interesados dentro de los procesos de selección de contratistas.</t>
  </si>
  <si>
    <t xml:space="preserve">No de procesos de
contratación revisados
*100/ No. De procesos de
contratación publicados </t>
  </si>
  <si>
    <t>Subdireccion
de contratación</t>
  </si>
  <si>
    <t>Informes
mensuales por
proceso de
contratación</t>
  </si>
  <si>
    <t>PGAF-05
Baja ejecución  de las actividades programadas en las metas proyecto de inversión 1196 (infraestructura física). Así mismo con la Meta No. 2 del proyecto de inversión No. 1195 - referente al PIGA</t>
  </si>
  <si>
    <t>Dificultades logísticas que se presenten en el marco del desarrollo de las actividades programadas (imprevistos), así como la demora en el proceso precontractual y contractual.</t>
  </si>
  <si>
    <t>Afectacion en  la gestión y los resultados de los procesos estratégicos.</t>
  </si>
  <si>
    <t>Comunicar a las dependencias responsables de la ejecución de los proyectos de inversión el cumplimiento de los cronogramas establecidos en el PAA con el fin de llevar a cabo los procesos de contratación requeridos.</t>
  </si>
  <si>
    <t>Elaborar y comunicar a las dependencias responsables de la ejecución de los proyectos de inversión el cumplimiento de los cronogramas establecidos en el PAA con el fin de llevar a cabo los procesos de contratación requeridos.</t>
  </si>
  <si>
    <t>Memorando elaborados y comunicados
Si 100%
No 0%</t>
  </si>
  <si>
    <t>Subdirección de
Servicios
Generales</t>
  </si>
  <si>
    <t>Memorando comunicados</t>
  </si>
  <si>
    <t>PGAF-06
Posible Manipulación de documentos precontractuales de cada uno de los proceso de contratación adelantados por la Subdirección de Contratación.</t>
  </si>
  <si>
    <t>Originado por:
1- Intereses particulares.</t>
  </si>
  <si>
    <t>Investigación Disciplinaria o fiscal.
Sanción.</t>
  </si>
  <si>
    <t>2-Documentos precontractuales con desconocimiento de la normatividad contractual.</t>
  </si>
  <si>
    <t>Revisión de documentos precontractuales de cada uno de los proceso de contratación adelantados por la Subdirección de Contratación.</t>
  </si>
  <si>
    <t xml:space="preserve">
N° de procesos de contratación radicados ante la Subdirección de Contratación *100 / No. de procesos revisados por la Subdirección de Contratación.
</t>
  </si>
  <si>
    <t xml:space="preserve">Expediente
contractual y
SECOP.
</t>
  </si>
  <si>
    <t>PGD-01
Posible pérdida de documentos ubicados en el Archivo Central.</t>
  </si>
  <si>
    <t>Catástrofe ambiental que pongan en riesgo la documentación de la entidad.</t>
  </si>
  <si>
    <t>Procesos disciplinarios por incumplimiento de normas y procedimientos vigentes. Hallazgos, no conformidades u observaciones por parte de auditorias internas y externas u autoriades competentes.
Imposibilidad de gestión ante procesos de competencia para atender partes interesadas. 
Perdida de procesos que requeriran soportes documentales.</t>
  </si>
  <si>
    <t>Errores humanos por la mala ubicación de la documentación.</t>
  </si>
  <si>
    <t xml:space="preserve">Desconocimiento de políticas y procedimientos relacionados con el prestamo de documentos.
</t>
  </si>
  <si>
    <t>Inspeccionar sistema de control de incendios, control de humedad y temperatura en el archivo central.</t>
  </si>
  <si>
    <t>Número de inspecciones efectuadas / Numero de inspecciones programadas *100 
Numero de unidades documentales reintegradas al Archivo Central / Número de unidades  documentales prestadas *100</t>
  </si>
  <si>
    <t>Subdirección de Servicios Generales</t>
  </si>
  <si>
    <t>Formato de Inspección al sistema de control de incendios, control de humedad y temperatura</t>
  </si>
  <si>
    <t xml:space="preserve">PEM-01
Posible exclusión de  los hallazgos u oportunidades de mejora, en informes y/o  planes de mejoramiento. </t>
  </si>
  <si>
    <t xml:space="preserve">1.Falta de  comunicación y retroalimentación dentro del proceso de Evaluación y Mejora.
</t>
  </si>
  <si>
    <t xml:space="preserve">2.Ausencia de un mecanismo de control para hacer seguimiento a los hallazgos y oportunidades de mejora que deben incluirse en el PM.
</t>
  </si>
  <si>
    <t>Reuniones de trabajo para  retroalimentar los resultados de auditorias .</t>
  </si>
  <si>
    <t>Registro de los hallazgos y/o oportunidades de mejoara en el plan de mejoramiento institucional.</t>
  </si>
  <si>
    <r>
      <rPr>
        <b/>
        <sz val="10"/>
        <rFont val="Arial"/>
        <family val="2"/>
      </rPr>
      <t>Eficacia:</t>
    </r>
    <r>
      <rPr>
        <sz val="10"/>
        <rFont val="Arial"/>
        <family val="2"/>
      </rPr>
      <t xml:space="preserve">
# Reuniones realizadas/Reuniones Programadas*100
</t>
    </r>
    <r>
      <rPr>
        <b/>
        <sz val="10"/>
        <rFont val="Arial"/>
        <family val="2"/>
      </rPr>
      <t>Efectividad</t>
    </r>
    <r>
      <rPr>
        <sz val="10"/>
        <rFont val="Arial"/>
        <family val="2"/>
      </rPr>
      <t xml:space="preserve">
# de hallazgos y/o OM incluidas en PM / # de hallazgos y/o OM incluidos en Cuadro de control
</t>
    </r>
  </si>
  <si>
    <t>Oficina de Control interno</t>
  </si>
  <si>
    <t>Actas
Cuadro de Control</t>
  </si>
  <si>
    <t>PEM-02
Incumplimiento de las actividades establecidas en el Programa Anual de Auditorías Internas -PAAI.</t>
  </si>
  <si>
    <t xml:space="preserve">1. Inadecuada planeación del PAAI.
</t>
  </si>
  <si>
    <t>1.Generación de hallazgos o NC por parte de entes externos.
2. Pérdida de credibilidad de la OCI.
3.  Insuficiencia de insumos que coadyuven a la toma de decisiones 
4. Incumplimiento total o parcial del plan de acción.</t>
  </si>
  <si>
    <t xml:space="preserve">2. Escaso personal asignado a la oficina de control interno o falta de perfiles específicos para el desarrollo de la actividad de auditoria.
</t>
  </si>
  <si>
    <t xml:space="preserve">3. Inoportunidad y deficiencia en la calidad de la información remitida por los auditados a la OCI.
</t>
  </si>
  <si>
    <t>4. Falta de control y seguimiento a las actividades programadas.</t>
  </si>
  <si>
    <t>Reunión de equipo de trabajo  para efectuar la planeación y elaboración del PAAI de la siguiente vigencia conforme a los lineamientos de la alta dirección.</t>
  </si>
  <si>
    <t>Redistribución de Labores de acuerdo a los perfiles asignados a la OCI, para ejecutar el PAAI .</t>
  </si>
  <si>
    <t xml:space="preserve">Solicitud  a los auditados de la Carta de Representación. </t>
  </si>
  <si>
    <t>Reuniones de trabajo para realizar seguimiento al PAAI.</t>
  </si>
  <si>
    <t xml:space="preserve">1. Realizar seguimiento bimensual a la ejecución del - PAAI con el objeto de evitar que se dilaten las actividades programadas.
</t>
  </si>
  <si>
    <t># Reuniones de seguimiento efectuadas al  PAAI  * 100 / # Reuniones  programadas  de seguimiento al PAAI.
Comunicación oficial interna realizada:
SI =100%.
NO = 0%
N° de actividades de socialización realizadas * 100 / N° de actividades programadas(3).</t>
  </si>
  <si>
    <t>Actas
Comunicación oficial interna realizada</t>
  </si>
  <si>
    <t>2. Gestionar ante  la Dirección de Talento Humano la asignación de personal  faltante para el cumplimiento de las actividades de la OCI.</t>
  </si>
  <si>
    <t>3.Sensibilizar por medio de Ecard y/o tips  a los responsables de los procesos la importancia de remitir a la oficina de control interno la información solicitada de forma oportuna, clara y de calidad para las auditorias internas.</t>
  </si>
  <si>
    <t xml:space="preserve">4. Realizar seguimiento bimensual a la ejecución del - PAAI con el objeto de evitar que se dilaten las actividades programadas.
</t>
  </si>
  <si>
    <t>Tipo Riesgo</t>
  </si>
  <si>
    <t>ANEXO 2. MAPA DE RIESGOS DE SEGURIDAD DE LA INFORMACIÓN
Vigencia 2019</t>
  </si>
  <si>
    <t>Código documento:PDE-07
Versión 2.0</t>
  </si>
  <si>
    <t xml:space="preserve">
Bases datos y sistemas de información que se encuentran en ambiente de producción: Sivicof, Sigespro, SICAPITAL, sitio Web, Prefis, Simuc. </t>
  </si>
  <si>
    <t>PGTI-SI-03
Pérdida de integridad y confidencialidad de la información almacenada en las  bases de
datos  de los sistemas de información y aplicaciones  que se encuentran en producción.</t>
  </si>
  <si>
    <t>Manipulación con hardware, Software y/o por acciones humanas</t>
  </si>
  <si>
    <t>Falta de conciencia en el  uso  de los sistemas de información y  bases de datos y aplicación de politicas de seguridad en ellos.</t>
  </si>
  <si>
    <t xml:space="preserve">
Afectación de imagen y credibilidad
institucional.
Exposición a procesos legales, sanciones
o demandas.</t>
  </si>
  <si>
    <t>A.7.2.2 Toma de conciencia,
educación y formación en el uso y seguridad de la información:Aplicación de la Estrategia de divulgación y Sensibilización del subsistema de Gestión de Seguridad de la Información - SGSI , Plan de capacitación institucional.</t>
  </si>
  <si>
    <t>Siempre se ejecuta</t>
  </si>
  <si>
    <t>Directamente</t>
  </si>
  <si>
    <t>A.7.2.2 Toma de conciencia,
educación y formación en la
seguridad de la información y sistemas de información establecidos en el PIC.</t>
  </si>
  <si>
    <r>
      <rPr>
        <b/>
        <sz val="10"/>
        <rFont val="Arial"/>
        <family val="2"/>
      </rPr>
      <t>Eficacia</t>
    </r>
    <r>
      <rPr>
        <sz val="10"/>
        <rFont val="Arial"/>
        <family val="2"/>
      </rPr>
      <t xml:space="preserve">
Número de actividades realizadas de capacitaciòn y sensibilizaciòn segun PIC y la estrategia divulgaciòn y sensibilizaciòn de seguridad * 100 / Total de  actividades establecidas  en la estrategia de  capacitación y sensibilización en seguridad de la información en la entidad.
</t>
    </r>
    <r>
      <rPr>
        <b/>
        <sz val="10"/>
        <rFont val="Arial"/>
        <family val="2"/>
      </rPr>
      <t>Efectividad</t>
    </r>
    <r>
      <rPr>
        <sz val="10"/>
        <rFont val="Arial"/>
        <family val="2"/>
      </rPr>
      <t xml:space="preserve">
No. incidentes de seguridad atendidos y tratados por perdida de confidencialidad e integridad segun los ANS establecidos.
</t>
    </r>
  </si>
  <si>
    <t>TIC</t>
  </si>
  <si>
    <t>Registro de
actividades de la
estrategia
Capacitación y
sensibilización
en Seguridad de
la Información y PIC.
Reporte de incidentes en la mesa de servicios.
Registros del  
procedimiento para la adquisición, desarrollo y mantenimiento de los sistemas de información.</t>
  </si>
  <si>
    <t>Acceso no autorizados.</t>
  </si>
  <si>
    <t>A.9.2.2 Suministro de acceso de usuarios: aplicación de procedimiento de control de acceso.</t>
  </si>
  <si>
    <t>A.12.6.1 Gestión de las vulnerabilidades técnicas: Aplicación de pruebas de vulnerabilidad e intrusión a Sistemas de Información y bases de datos.</t>
  </si>
  <si>
    <t>Ausencia de control de cambios eficaz en el despliegues a producción producto de mantenimientos y/o desarrollos en SI.</t>
  </si>
  <si>
    <t xml:space="preserve"> A.14.2.2 Procedimientos de control de cambios en sistemas y bases de datos en el desarrollo y mantenimiento de los SI y base de datos.</t>
  </si>
  <si>
    <t xml:space="preserve"> A.14.2.2 Procedimientos de control de cambios en sistemas: Ejecución de las actividades y puntos de control  contenidos en el procedimiento  procedimiento para la adquisición, desarrollo y mantenimiento de los sistemas de información.</t>
  </si>
  <si>
    <t>Recursos tecnológicos y financieros</t>
  </si>
  <si>
    <t xml:space="preserve">
Servidores de aplicaciones y  de bases de datos  en producción, infraestructura virtual, solución de backups, switch de core, conjunto de discos (SAN) y sitio Web.</t>
  </si>
  <si>
    <t>PGTI-SI-04
Posibilidad que los servidores de aplicaciones y  de bases de datos  en producción, infraestructura virtual, solución de backups, switch de core, conjunto de discos (SAN) y sitio Web no se encuentren disponibles.</t>
  </si>
  <si>
    <t xml:space="preserve">Incumplimiento en  el mantenimiento </t>
  </si>
  <si>
    <t>Mantenimiento insuficiente.</t>
  </si>
  <si>
    <t>Inoperancia o inestabilidad de los
servicios de TI.
Traumatismo en el desarrollo de las
actividades de los diferentes procesos.
Demora en el cumplimiento de
compromisos institucionales.
Afectación de imagen y credibilidad
institucional.</t>
  </si>
  <si>
    <t>A.11.2.4 Mantenimiento de equipos: Cronograma de mantenimiento preventivo y correctivo de la plataforma tecnologica y ejecuciòn de contratos y sus garantias.</t>
  </si>
  <si>
    <t>A.17.1.3 Verificación, revisión y evaluación de la continuidad de TI establecido en plan de contigencia para atender los tipos de interrupción parcial y especifica.</t>
  </si>
  <si>
    <r>
      <rPr>
        <b/>
        <sz val="10"/>
        <rFont val="Arial"/>
        <family val="2"/>
      </rPr>
      <t>Eficacia</t>
    </r>
    <r>
      <rPr>
        <sz val="10"/>
        <rFont val="Arial"/>
        <family val="2"/>
      </rPr>
      <t xml:space="preserve">:
Numero de actividades realizadas /numero de actividades programadas de plan de contigencia, matenimiento preventivo, seguimiento al proyecto de inversión*100.
</t>
    </r>
    <r>
      <rPr>
        <b/>
        <sz val="10"/>
        <rFont val="Arial"/>
        <family val="2"/>
      </rPr>
      <t>Efectividad</t>
    </r>
    <r>
      <rPr>
        <sz val="10"/>
        <rFont val="Arial"/>
        <family val="2"/>
      </rPr>
      <t>:
numero de incidentes atendidos de indisponibilidad del servicio.</t>
    </r>
  </si>
  <si>
    <t xml:space="preserve">Informes de
actividades,
plan de
mantenimiento
de equipos.
Resultado de
pruebas al
Plan de
Contingencias.
Seguimiento
ejecución
proyecto de
inversión.
Reporte de incidentes en  mesa de servicios.
</t>
  </si>
  <si>
    <t>Software y hardware obsoleto.</t>
  </si>
  <si>
    <t>A.11.2.4 Mantenimiento de equipos: garantizar la renovación de la plataforma tecnologica de acuerdo a las necesidades de la entidad.</t>
  </si>
  <si>
    <t xml:space="preserve"> A.12.1.3 Gestión de capacidad: Apropiar los recursos necesarios para mantener y actualizar  la plataforma tecnologica.</t>
  </si>
  <si>
    <t>A.11.2.4 Mantenimiento de equipos: Cronograma de mantenimiento preventivo y correctivo de la plataforma tecnologica y ejecución de contratos y sus garantias.</t>
  </si>
  <si>
    <t xml:space="preserve">
Cintas de  Copias de seguridad (Backup).</t>
  </si>
  <si>
    <t>PGTI-SI-05
Pérdida de integridad y disponibilidad de información contenida en  las cintas de backup.</t>
  </si>
  <si>
    <t>Almacenamiento  inadecuado y/o sin protección.</t>
  </si>
  <si>
    <t xml:space="preserve">Imposibilidad de restauración de información en caso que se requiera.
Perdida de información historica institucional.
Perdida de imagen institucional.
Exposición a procesos legales, sanciones
o demandas.
</t>
  </si>
  <si>
    <t>Algunas veces</t>
  </si>
  <si>
    <t>A.11.1.4 Protección contra amenazas externas y ambientales: Determinar sitio externo de almacenamiento de cintas de backup  con las condiciones ambientales y  de seguridad requeridas.</t>
  </si>
  <si>
    <r>
      <rPr>
        <b/>
        <sz val="10"/>
        <color theme="1"/>
        <rFont val="Arial"/>
        <family val="2"/>
      </rPr>
      <t>Eficacia</t>
    </r>
    <r>
      <rPr>
        <sz val="10"/>
        <color theme="1"/>
        <rFont val="Arial"/>
        <family val="2"/>
      </rPr>
      <t xml:space="preserve">:
Sitio de almacenamiento externo para cintas de backup dispuesto.
NO: 0%
SI: 100%
Procedimiento de backup mdificado y adoptado.
NO: 0%
SI: 100%
</t>
    </r>
  </si>
  <si>
    <t xml:space="preserve">Procedimiento de Backups.
</t>
  </si>
  <si>
    <t>A.12.1.1 Procedimientos de operación documentados: Modificación de procedimiento de backup para incluir actividades y puntos de control  para el amacenamiento, traslado y administración de las cintas de backup en sitio externo.</t>
  </si>
  <si>
    <t>Archivo de historias laborales.</t>
  </si>
  <si>
    <t>PGTH -SI-03
Posibilidad de pérdida, modificación o divulgación de la información que reposa en el archivo de historias laborales.</t>
  </si>
  <si>
    <t>Ausencia de protección física de la edificación (Puertas y ventanas).</t>
  </si>
  <si>
    <t>Perdida de información catalogada como pública reservada</t>
  </si>
  <si>
    <t>Análisis Periódico sobre Seguridad de Historias laborales.</t>
  </si>
  <si>
    <t>Subdirección Gestión del Talento Humano</t>
  </si>
  <si>
    <t>Informe Periódico de Seguimiento.</t>
  </si>
  <si>
    <t>Ausencia de mecanismos de monitoreo para brechas en la seguridad.</t>
  </si>
  <si>
    <t>No se investigan y no se resuelven oportunamente</t>
  </si>
  <si>
    <t xml:space="preserve"> A.6.1.1 Roles y responsabilidades para la seguridad de la información.</t>
  </si>
  <si>
    <t>Expediente de nómina.</t>
  </si>
  <si>
    <t>PGTH -SI-04
Perdida de información de la trazabilidad de nómina.</t>
  </si>
  <si>
    <t>Dificultad en la recuperación de la información</t>
  </si>
  <si>
    <t>Almacenamiento sin protección.</t>
  </si>
  <si>
    <t>Pérdida de trazabilidad de la información.</t>
  </si>
  <si>
    <t>A.5.1.1 Políticas para la seguridad de la información.</t>
  </si>
  <si>
    <t>Verificación Periódica a reportar en Informe de Gestión.</t>
  </si>
  <si>
    <t>Informe de Gestión de la Dependencia.</t>
  </si>
  <si>
    <t>Perno, Ventanilla virtual.</t>
  </si>
  <si>
    <t>PGTH -SI-05
Modificación de información y Acceso no autorizado al Sistema transaccional.</t>
  </si>
  <si>
    <t>Contraseñas sin protección.</t>
  </si>
  <si>
    <t>Alteracion de la informacion transaccional de nómina que reposa en el módulo PERNO y solicitudes no atendidas.</t>
  </si>
  <si>
    <t>A.7.2.2 Toma de conciencia,
educación y formación en la
seguridad de la información.</t>
  </si>
  <si>
    <t>Reunión trimestral de seguimiento con la Dirección de TIC´s sobre Control de Acceso y usuarios activos.</t>
  </si>
  <si>
    <t>Acta de Reunión trimestral.</t>
  </si>
  <si>
    <t>Asignación errada de los derechos de acceso.</t>
  </si>
  <si>
    <t>A.12.1.1 Procedimientos de operación documentados.</t>
  </si>
  <si>
    <t>Procesos Administrativos Sancionatorios Fiscales e Indagaciones preliminares.</t>
  </si>
  <si>
    <t>PVCGF -SI-05
Posibilidad de perdida, modificación o acceso no autorizado a la información que conforma los expedientes de indagaciones preliminares y procesos administrativos sancionatorios lo cual causaria la perdida de la disponibillidad, integridad y confidencialidad  de los mismos.</t>
  </si>
  <si>
    <t>Decisiones erradas por modificación o falta de pruebas contenidas en el expediente.</t>
  </si>
  <si>
    <t>A.11.1.2 Controles de Acceso físicos: almacenamiento de expedientes en archivadores con llave.</t>
  </si>
  <si>
    <t>A.12.1.1 Procedimientos de operación documentados: modificar procedimiento para incluir actividad o punto de control para especificar que se debe proteger físicamente el expediente en uso o almacenado con medidas apropiadas.</t>
  </si>
  <si>
    <t>Modificar los procedimientos para adelantar el proceso administrativo sancionatorio fiscal y para la indagación preliminar.
SI: 100%
NO: 0%</t>
  </si>
  <si>
    <t>Dirección de 
Planeación</t>
  </si>
  <si>
    <t>Resolución que adopta procedimiento.</t>
  </si>
  <si>
    <t>Asignación inadecuada de los derechos de acceso.</t>
  </si>
  <si>
    <t xml:space="preserve"> A.9.2.3 Gestión de derechos de acceso privilegiado: Diligenciamiento de formato de prestamo de documentos.</t>
  </si>
  <si>
    <t>A.12.1.1 Procedimientos de operación documentados: modificar procedimiento para incluir actividad o punto de control para determinar los usuarios autorización para la consulta y uso de los expedientes.</t>
  </si>
  <si>
    <t>Ausencia de copias de respaldo.</t>
  </si>
  <si>
    <t>A.12.4.2 Protección de la información de registro:Los archivadores donde se guardan los expedientes se protejen para prevenir el acceso no autorizado a los mismos.</t>
  </si>
  <si>
    <t>A.12.1.1 Procedimientos de operación documentados: modificar procedimiento para incluir actividad o punto de control en cuanto a proteger la información de los expedientes durante el desarrollo de la actuación, finalización y entrega del mismo.</t>
  </si>
  <si>
    <t>Sistema de Vigilancia y Control Fiscal- SIVICOF.</t>
  </si>
  <si>
    <t>PVCGF -SI-06
Posible  inexactitud en la información contenida en el Sistema de Vigilancia y Control Fiscal- SIVICOF y/o acceso a su información a personal no autorizado.</t>
  </si>
  <si>
    <t>Uso no autorizado de la información</t>
  </si>
  <si>
    <t>Asignación inadecuada y no depuración de los derechos de acceso al sistema de información.</t>
  </si>
  <si>
    <t>Afectación al proceso auditor.
Afectación de la Imagen de la Contaloría de Bogotá y pérdida de credibilidad en la información emitidos por el proceso de vigilancia y control a la gestión fiscal.</t>
  </si>
  <si>
    <t xml:space="preserve">A.9.4.1 Restricción de acceso Información: El acceso a la información del SIVICOF se restringe de acuerdo a las funciones de los servidores públicos y la rendición de cuenta de los sujetos de control
A.9.2.5 Revisión de los derechos de acceso de usuarios: Se revisan los derechos de acceso de los usuarios al SIVICOF a intervalos regulares.  </t>
  </si>
  <si>
    <t xml:space="preserve"> A.9.4.2  Procedimiento de ingreso seguro: incluir punto de control o actividad que señale la responsabilidad que se tiene como usuario en el ingreso a SIVICOF y adecuado uso de la información a la que se accesa.
La revisión de funcionarios autorizados de acceso a SIVICOF, se encuentra actualmente en el  procedimiento control de acceso a usuarios.</t>
  </si>
  <si>
    <r>
      <rPr>
        <b/>
        <sz val="12"/>
        <rFont val="Arial"/>
        <family val="2"/>
      </rPr>
      <t xml:space="preserve">1) </t>
    </r>
    <r>
      <rPr>
        <sz val="10"/>
        <rFont val="Arial"/>
        <family val="2"/>
      </rPr>
      <t xml:space="preserve">Modificar los procedimiento para la verificación, análisis, revisión y actualización de la cuenta.
SI: 100%
NO: 0%
</t>
    </r>
    <r>
      <rPr>
        <b/>
        <sz val="12"/>
        <rFont val="Arial"/>
        <family val="2"/>
      </rPr>
      <t xml:space="preserve">2) </t>
    </r>
    <r>
      <rPr>
        <sz val="10"/>
        <rFont val="Arial"/>
        <family val="2"/>
      </rPr>
      <t># de autorizaciones efectuadas (prórrogas y retrasmisiones) a los Sujetos de controll asignados, con el análisis del porqué a las mismas. El reporte se toma del SIVICOF.</t>
    </r>
  </si>
  <si>
    <r>
      <rPr>
        <b/>
        <sz val="12"/>
        <rFont val="Arial"/>
        <family val="2"/>
      </rPr>
      <t xml:space="preserve">1) </t>
    </r>
    <r>
      <rPr>
        <sz val="10"/>
        <rFont val="Arial"/>
        <family val="2"/>
      </rPr>
      <t xml:space="preserve">Dirección de Planeación.
</t>
    </r>
    <r>
      <rPr>
        <b/>
        <sz val="12"/>
        <rFont val="Arial"/>
        <family val="2"/>
      </rPr>
      <t xml:space="preserve">2) </t>
    </r>
    <r>
      <rPr>
        <sz val="10"/>
        <rFont val="Arial"/>
        <family val="2"/>
      </rPr>
      <t>Direcciones Sectoriales de Fiscalización</t>
    </r>
    <r>
      <rPr>
        <b/>
        <sz val="12"/>
        <rFont val="Arial"/>
        <family val="2"/>
      </rPr>
      <t xml:space="preserve"> </t>
    </r>
  </si>
  <si>
    <r>
      <rPr>
        <b/>
        <sz val="12"/>
        <rFont val="Arial"/>
        <family val="2"/>
      </rPr>
      <t xml:space="preserve">1) </t>
    </r>
    <r>
      <rPr>
        <sz val="10"/>
        <rFont val="Arial"/>
        <family val="2"/>
      </rPr>
      <t xml:space="preserve">Resolución que adopta procedimiento.
</t>
    </r>
    <r>
      <rPr>
        <b/>
        <sz val="12"/>
        <rFont val="Arial"/>
        <family val="2"/>
      </rPr>
      <t xml:space="preserve">2) </t>
    </r>
    <r>
      <rPr>
        <sz val="10"/>
        <rFont val="Arial"/>
        <family val="2"/>
      </rPr>
      <t>Acta de comité Técnico.</t>
    </r>
  </si>
  <si>
    <r>
      <rPr>
        <b/>
        <sz val="12"/>
        <rFont val="Arial"/>
        <family val="2"/>
      </rPr>
      <t xml:space="preserve">1) </t>
    </r>
    <r>
      <rPr>
        <sz val="10"/>
        <rFont val="Arial"/>
        <family val="2"/>
      </rPr>
      <t xml:space="preserve">30/06/2019
</t>
    </r>
    <r>
      <rPr>
        <b/>
        <sz val="12"/>
        <rFont val="Arial"/>
        <family val="2"/>
      </rPr>
      <t xml:space="preserve">2) </t>
    </r>
    <r>
      <rPr>
        <sz val="10"/>
        <rFont val="Arial"/>
        <family val="2"/>
      </rPr>
      <t>31/12/2019</t>
    </r>
  </si>
  <si>
    <t>Autorizaciones de modificación y/o retransmisión de la información que afecten datos de rendiciones de cuenta de periodos anteriores y/o  cargues de información errada e incompleta en planes de mejoramiento en SIVICOF.
Ausencia de verificación y revisión de la información  presentada en la cuenta y Plan de mejoramiento por los Sujetos de Control en SIVICOF.</t>
  </si>
  <si>
    <t>A.12.1.1 Procedimientos de operación documentados: Procedimiento para la evaluación del plan de mejoramiento, procedimiento para la verificación, analisis, revisión y actualización de la cuenta, Resolución de rendición de cuenta a sujetos de control.</t>
  </si>
  <si>
    <t>A.12.1.2 Gestión de cambios: Incluir puntos de control para evaluar autorización a sujetos de control para realizar  retransmisiones  y/o prórrogas para realizar cargues al sistema de información.</t>
  </si>
  <si>
    <t>Base de Datos Control Procesos Jurídicos</t>
  </si>
  <si>
    <t>PGJ -SI-02
Pérdida de disponibilidad de la base de datos de trámites judiciales a cargo de la Oficina Asesora Jurídica para elaborar reportes internos y externos.</t>
  </si>
  <si>
    <t>Mal funcionamiento del software.</t>
  </si>
  <si>
    <t>Software obsoleto.</t>
  </si>
  <si>
    <t>Sanciones por no presentación o reporte de información errónea o incompleta a autoridades.
Falta de control de la información sobre los procesos por parte de la OAJ.</t>
  </si>
  <si>
    <t>A.9.1.1 Política de control de acceso sistema monousuario acceso a una persona.</t>
  </si>
  <si>
    <t>No disminuye</t>
  </si>
  <si>
    <t>A.14.1.1  Análisis y especificación de requisitos de seguridad de la  información que reemplace la base de datos y solicitar su adquisición.</t>
  </si>
  <si>
    <t>No. de actividades de control realizadas * 100 / No. de actividades de control programadas.</t>
  </si>
  <si>
    <t>Oficina Asesora Jurídica
Dirección de TIC</t>
  </si>
  <si>
    <t>Oficina Asesora Jurídica
Dirección de TIC.</t>
  </si>
  <si>
    <t>A.12.3.1 Respaldo de información: impresión mensual reporte por abogado.</t>
  </si>
  <si>
    <t>A.12.3.1 Respaldo de información: solicitar a la Dirección TIC realizar back up periodico.</t>
  </si>
  <si>
    <t>Plan Anual de Adquisiciones.</t>
  </si>
  <si>
    <t>PGAF-SI-07
Posibilidad de perdida de información y/o modificación no autorizada del Plan anual de adquisiciones.</t>
  </si>
  <si>
    <t>comprometida: modificación de la información</t>
  </si>
  <si>
    <t>Ausencia de control de cambios eficaz.</t>
  </si>
  <si>
    <t>Desgaste administrativo de las dependencias.
Retraso en la contratación.
Incumplimiento indicadores.
Reportes de información no consistente.</t>
  </si>
  <si>
    <t>A.12.1.2 Gestión de cambios: Cambios realizados con la  aprobación de la junta de compras, actualización de información en SECOP a usuario autorizado.</t>
  </si>
  <si>
    <t>A.12.1.2 Gestión de cambios:  Verificación de las modificaciones aprobadas en la junta de compras  previa publicación plan anual de adquisiciones.</t>
  </si>
  <si>
    <t xml:space="preserve">
No sesiones de transferecia de conocimiento realizadas*100/No sesiones de transferecia de información conocimiento.
</t>
  </si>
  <si>
    <t>Subdirección de Contratación</t>
  </si>
  <si>
    <t>Actas de Asistencia.</t>
  </si>
  <si>
    <t>Entrenamiento insuficiente del personal en la administración de la información.</t>
  </si>
  <si>
    <t>A.7.2.2 Toma de conciencia,
educación y formación : Capacitación  y entrenamiento del personal en el cargo.</t>
  </si>
  <si>
    <t>A.7.2.2 Toma de conciencia,
educación y formación : Establecer  transferencia de conocimiento periodicas  al personal al interior de la dependencia.</t>
  </si>
  <si>
    <t>Información sin contraseñas y sin protección.</t>
  </si>
  <si>
    <t>A.9.4.1 Restricción de acceso Información:  permisos de acceso a información a traves de privilegios asignados (datacontrabog).</t>
  </si>
  <si>
    <t xml:space="preserve"> A.9.4.3 Administración y gestión  de contraseñas de acceso a la información.</t>
  </si>
  <si>
    <t>Procesos de Responsabilidad Fiscal Verbal y ordinario.</t>
  </si>
  <si>
    <t>PRFJC -SI-03
Posibilidad de perdida de la información y  la reserva legal en el termino que aplica,  contenida en los procesos de responsabilidad fiscal.</t>
  </si>
  <si>
    <t>Proceso disciplinario y penal.
Vencimiento de terminos y posible prescripción de la acción fiscal.</t>
  </si>
  <si>
    <t>A.11.1.2 Controles de Acceso físicos: Camaras, biometrico de acceso a oficina, archivadores con llave, directrices.</t>
  </si>
  <si>
    <t>Número de  memorandos    de ingreso y salida de los expedientes para surtir los tramites de segunda instancia y grados de consulta y número de  directrices para la custodia de los expedientes.</t>
  </si>
  <si>
    <t xml:space="preserve">Direccion de Responsabilidad Fiscal y Jurisdicción Coactiva, Subdirecciones del  Proceso de Responsabilidad Fiscal y Jurisdicción Coactiva y Despacho del Contralor a través de la Oficina Asesora Jurídica  </t>
  </si>
  <si>
    <t>Memorandos.</t>
  </si>
  <si>
    <t>Ausencia de proceso para supervisión de derechos de acceso.</t>
  </si>
  <si>
    <t>A.9.1.1 Política de control de acceso a los documentos: Directrices.</t>
  </si>
  <si>
    <r>
      <t xml:space="preserve">Fecha de aprobación o modificación: </t>
    </r>
    <r>
      <rPr>
        <u/>
        <sz val="12"/>
        <rFont val="Arial"/>
        <family val="2"/>
      </rPr>
      <t>29 de abril de 2019</t>
    </r>
  </si>
  <si>
    <t>Fecha de Monitoreo y Revisión Responsable de Proceso:</t>
  </si>
  <si>
    <t>Fecha de Seguimineto (Verificación) Oficina de Control Interno</t>
  </si>
  <si>
    <t>ANEXO 1. MAPA DE RIESGOS DE GESTION Y CORRUPCION
Vigencia 2019</t>
  </si>
  <si>
    <t>Página 1 de 6</t>
  </si>
  <si>
    <t>Página 1 de 2</t>
  </si>
  <si>
    <t>UBICACIÓN EN ZONA DE RIESGOS EN MAPA DE CALOR</t>
  </si>
  <si>
    <r>
      <rPr>
        <b/>
        <sz val="14"/>
        <color rgb="FF0070C0"/>
        <rFont val="Calibri"/>
        <family val="2"/>
        <scheme val="minor"/>
      </rPr>
      <t xml:space="preserve"> RIESGO </t>
    </r>
    <r>
      <rPr>
        <b/>
        <sz val="14"/>
        <color theme="4" tint="-0.249977111117893"/>
        <rFont val="Calibri"/>
        <family val="2"/>
        <scheme val="minor"/>
      </rPr>
      <t>DE GESTION</t>
    </r>
  </si>
  <si>
    <t>PPCCPI-01, PEEPP -02, PVCGF-03,PGTI-01, PGAF-03, PGAF-04, PGAF-05</t>
  </si>
  <si>
    <t>PDE-01, PPCCPI-02,PPCCPI-03,  PVCGF -02, PGAF-01, PGAF-02, PGD-01</t>
  </si>
  <si>
    <t>PVCGF-01, PGJ-01, PEM-02</t>
  </si>
  <si>
    <t>PDE-02</t>
  </si>
  <si>
    <t>PEM-01</t>
  </si>
  <si>
    <t>PRFJC -01</t>
  </si>
  <si>
    <t>PGTH -01</t>
  </si>
  <si>
    <t>PGTH -02</t>
  </si>
  <si>
    <t>SEGURIDAD DE LA INFORMACION</t>
  </si>
  <si>
    <t>PGTH-SI-05</t>
  </si>
  <si>
    <t>PGTH -SI-04, PRFJC-SI-03</t>
  </si>
  <si>
    <t xml:space="preserve"> PGTI-SI-03,PGTH-SI-03, PGJ-SI-02, PGAF-SI-07</t>
  </si>
  <si>
    <t>PGTI-SI-05, PVCGF-SI-05</t>
  </si>
  <si>
    <t>PGTI-SI-04, PVCGF-SI-06</t>
  </si>
  <si>
    <t>ZONA DE RIESGO - RIESGO DE CORRUPCIÓN</t>
  </si>
  <si>
    <t>PGTI-02,   PGAF-06</t>
  </si>
  <si>
    <t>PVCGF-04,  PRFJC -02</t>
  </si>
  <si>
    <t>PEEPP -01</t>
  </si>
  <si>
    <t>PRFJC -01
Posibilidad de que se prescriban procesos de responsabilidad fiscal - PRF.</t>
  </si>
  <si>
    <t xml:space="preserve">PGAF-03
Posibilidad de que la información financiera que se reporta sea inexacta y no represente fielmente los hechos economicos.
</t>
  </si>
  <si>
    <t>Uso indebido de la información.</t>
  </si>
  <si>
    <t>Omisión en la aplicación de las
normas que regulan los derechos
de autor por parte de los
funcionarios que elaboran los
productos, al no citar fuentes
bibliográfica de los textos e
investigaciones consultadas.</t>
  </si>
  <si>
    <t>No aplicación de procedimientos en desarrollo del proceso auditor.</t>
  </si>
  <si>
    <t>Situaciones subjetivas del funcionario que le permitan incumplir los marcos legales y éticos.</t>
  </si>
  <si>
    <t>Ejecutar plan de trabajo que permita socializar las bondades y beneficios del Sistema de Gestión de Calidad y el cumplimiento de los requisitos de la norma ISO 9001 y demás normas legales y reglamentarias.</t>
  </si>
  <si>
    <t>1. Afectación de la imagen de la Contraloría de Bogotá y pérdida de credibilidad.
2. Toma de decisiones basada en información. inoportuna y poco confiable.
3. Observaciones formuladas por los entes de control por incumplimiento  de términos.</t>
  </si>
  <si>
    <t>1.Perdida o desaprovechamiento de los resultados de informes de auditoria para la mejora continua.
2. Generación de hallazgos o NC por parte de entes externos.
3. Toma de decisiones por parte de los Directivos con base en información incompleta o incorrecta.
4. Pérdida de imagen y credibilidad de la OCI.</t>
  </si>
  <si>
    <t>Aplicación del Procedimiento para la consulta o Prestamo de Documentos, usos de formatos y Reglamento de Acceso.</t>
  </si>
  <si>
    <t>Aplicación de formatos (Tarjeta Afuera).</t>
  </si>
  <si>
    <t>Seguimiento e informes
mensuales por proceso de
contratación a los
documentos publicados en el portal de contratación
SECOP.</t>
  </si>
  <si>
    <t>Informar las incosistencias detectadas al área responsable para que se tomen las acciones correctivas.</t>
  </si>
  <si>
    <t>Capacitaciones a los funcionarios y contratistas sobre los principios y valores contemplados en el código de integridad.</t>
  </si>
  <si>
    <t>Seguimiento bimestral por parte del Director  (a)  de Responsabilidad Fiscal y Jurisdicción Coactiva,    el Subdirector (a) y Gerentes de la Subdirección del proceso de Responsabilidad Fiscal- SPRF.</t>
  </si>
  <si>
    <t>Validar en comité técnico la configuración adecuada de los hallazgos y de los posibles  procesos sancionatorios.</t>
  </si>
  <si>
    <t>Aplicación de los procedimientos.</t>
  </si>
  <si>
    <t>Revisiones y mesas de trabajo.</t>
  </si>
  <si>
    <t>Seguimiento y revisiones periodicas de los avances de los informes, pronunciamientos y estudios.</t>
  </si>
  <si>
    <t>Seguimiento, revisiones y mesas de trabajo.</t>
  </si>
  <si>
    <t>Monitoreo mensual al cronograma.</t>
  </si>
  <si>
    <t>Alertas del aplicativo PQR.</t>
  </si>
  <si>
    <t>Puntos de control establecidos en el procedimiento para la recepción y trámite del derecho de petición.</t>
  </si>
  <si>
    <r>
      <t xml:space="preserve">
Realizar una mesa de trabajo para conscientizar  a los reponsables de a</t>
    </r>
    <r>
      <rPr>
        <sz val="10"/>
        <color theme="1"/>
        <rFont val="Arial"/>
        <family val="2"/>
      </rPr>
      <t>plicar el procedimiento de acuerdo con los controles y formatos establecidos para tal fin.</t>
    </r>
  </si>
  <si>
    <t>Comunicar a las dependencias internas y externas que corresponda el reporte de la información como insumo para cumplir con los términos y exactitud de la información financiera. Así como de los nuevos lineamiento de la SDH.
Informar las inconsistencias detectadas al área responsable para que se tomen las acciones correctivas.</t>
  </si>
  <si>
    <t>Realizar bimensualmente las  reuniones de trabajo para  retroalimentar los resultados de auditorias.</t>
  </si>
  <si>
    <t>Diseñar e implementar cuadro de control para la inclusión de los hallazgos y/o oportunidades de mejora en el plan de mejoramiento institucional.</t>
  </si>
  <si>
    <t>No se ejecuta</t>
  </si>
  <si>
    <t xml:space="preserve">N° de hallazgos que cumplen con los atributos / N°  de hallazgos del informe final * 100
Cantidad de Anexos diligenciados de "Declaración de independencia y conflicto de intereses" / Total de auditores que ejecutan las auditorías previstas en el PAD *100 + Nivel Directivo + Contratistas </t>
  </si>
  <si>
    <t>1/1=100%</t>
  </si>
  <si>
    <t>N/A</t>
  </si>
  <si>
    <t>Se cumple</t>
  </si>
  <si>
    <r>
      <rPr>
        <b/>
        <sz val="11"/>
        <rFont val="Arial"/>
        <family val="2"/>
      </rPr>
      <t xml:space="preserve">2do Seguimiento (Mayo-Agosto): </t>
    </r>
    <r>
      <rPr>
        <sz val="11"/>
        <rFont val="Arial"/>
        <family val="2"/>
      </rPr>
      <t xml:space="preserve">  La SPRF con las (7) siete Gerencias han presentado seguimiento y resultado ante el Director de Responsabilidad Fiscal y Jurisdicción Coactiva en relación con :  
1. La gestión del plan de contingencia para evitar la prescripción en los procesos de la vigencia 2014.
2. Cumplimiento de terminos en los PRF para evitar La inactividad procesal.
3. Carga laborar y cumplimiento de términos.
En  varias reuniones de trabajo realizadas en el cuatrimestre: 3ra reunión de Mapa de Riesgos del 13 de junio de 2019 (Acta No. 3 - DRFJC), reunión de trabajo del 19 de junio de 2019 (Acta No. 17 - DRFJC), reunión de trabajo del 11 de julio de 2019 (Acta No. 18 - DRFJC), y 4to seguimiento al Mapa de Riesgos fecha de corte 30 de agosto de 2019, (Acta No. 4 - DRFJC) del 2 de septiembre de 2019, actas que estan en el archivo de la DRFJC. Así mismo, la SPRF ha realizado reuniones de trabajo con los Gerentes donde se evidencia el seguimiento a cada uno de los 3 items de esta actividad del mapa de riesgos y se imparten instrucciones para lograr la efectividad en las actuaciones, lo cual se refleja en las Actas de Reunión de Trabajo de la SPRF Nos. 07, del 9 de mayo de 2019;  09, del 12 de junio de 2019; 010 del 21 de junio de 2019, 013 del 1 de agosto de 2019, las que se encuentran en el archivo de la SPRF.  
Dado que el número de seguimientos es acumulativo, se llevaron a cabo 2 seguimiento en el primer cuatrimestre y 8 en el segundo, lo que determina en la formula, el avance porcentual del indicador: (2+8)*100/6 =166%, para un cumpliento satisfactorioLo que determina en la formula, el avance porcentual del indicador:  2*100/6 =33% </t>
    </r>
  </si>
  <si>
    <r>
      <rPr>
        <b/>
        <sz val="11"/>
        <rFont val="Arial"/>
        <family val="2"/>
      </rPr>
      <t xml:space="preserve">Verificación (1): 
</t>
    </r>
    <r>
      <rPr>
        <sz val="11"/>
        <rFont val="Arial"/>
        <family val="2"/>
      </rPr>
      <t xml:space="preserve">
Se verificacion (1) las actas de reunión bimensual No. 03 de fecha 13 de Junio 2019, No.17  de fechas 19 de Junio de 2019 y No. 18 de 11 de Julio 2019 de la dirección DRFJC, en las cuales se evidenció que, el Director de DRFJC en compañía de la Subdirectora del SPRF y los Gerentes de la Dependencia, realizan seguimiento a los compromisos con el fin de evitar el fenómeno de la prescripción.Verificación:
Se verificacion  (2) las actas de reunión bimensual No. 03 de fecha 13 de Junio 2019, No.17  de fechas 19 de Junio de 2019 y No. 18 de 11 de Julio 2019 de la dirección DRFJC, en las cuales se evidenció que, el Director de DRFJC en compañía de la Subdirectora del SPRF y los Gerentes de la Dependencia, realizan seguimiento a los compromisos con el fin de evitar la inactividad procesal. Verificación: 
Se verificacion (3) las actas de reunión bimensual No. 03 de fecha 13 de Junio 2019, No.17  de fechas 19 de Junio de 2019 y No. 18 de 11 de Julio 2019 de la dirección DRFJC, en las cuales se evidenció que, el Director de DRFJC en compañía de la Subdirectora del SPRF y los Gerentes de la Dependencia, realizan seguimiento a los compromisos con el fin de la carga laboral y el cumplimiento de términos. </t>
    </r>
    <r>
      <rPr>
        <sz val="10"/>
        <rFont val="Arial"/>
        <family val="2"/>
      </rPr>
      <t xml:space="preserve">
</t>
    </r>
  </si>
  <si>
    <r>
      <rPr>
        <b/>
        <sz val="12"/>
        <rFont val="Arial"/>
        <family val="2"/>
      </rPr>
      <t>Verificación:</t>
    </r>
    <r>
      <rPr>
        <sz val="12"/>
        <rFont val="Arial"/>
        <family val="2"/>
      </rPr>
      <t xml:space="preserve"> Se verificó que la DRFJC  acta Nº 04 de fecha  01 de agosto de 2019 cuyo objetivo fue realizar “Actividad Lúdica, Socialización Código de Integridad (honestidad, respeto, compromiso, diligencia, justicia), I nresentaci6n V desarrollo actividad lúdica”. Dejando evidenciado los cinco valores contenidos en el código de integridad dejando como constancia lista de asistencia de los participantes.</t>
    </r>
  </si>
  <si>
    <r>
      <t xml:space="preserve">
</t>
    </r>
    <r>
      <rPr>
        <b/>
        <sz val="11"/>
        <color theme="1"/>
        <rFont val="Calibri"/>
        <family val="2"/>
        <scheme val="minor"/>
      </rPr>
      <t>2do Seguimiento (Mayo-Agosto):</t>
    </r>
    <r>
      <rPr>
        <sz val="11"/>
        <color theme="1"/>
        <rFont val="Calibri"/>
        <family val="2"/>
        <scheme val="minor"/>
      </rPr>
      <t xml:space="preserve">  La DRFJC socializó el Código de Integridad (honestidad, respeto, compromiso, diligencia y justicia) mediante una actividad lúdica, realizada a los funcionarios de la DRF, la SPRF y la SJC, como se evidencia en el Acta No .04 del 1 de agossto de 2019.
El número de jornadas de sensibilización es acumulativo, en el seguimiento en el primer cuatrimestre se evidenció una reunión, más la adelantada en el segundo cuatrimestre, con lo cual se alcanza un avance porcentual del indicador así: 2/2 =100%
1er Seguimiento (Ene-Abr): Se llevó a cabo la primera reunión semestral, sobre sensibilización de principios, valores, etica del sector público, acatamiento de las normas y jurisprudencia que regulan los PRF y JC. Lo cual se evidencia en el Acta No .02 del 23-04-2019, hecho que determina  en la formula el avance porcentual del indicador así:  1/2 =50%</t>
    </r>
  </si>
  <si>
    <r>
      <t xml:space="preserve">2do Seguimiento (Mayo-Agosto): </t>
    </r>
    <r>
      <rPr>
        <sz val="10"/>
        <rFont val="Arial"/>
        <family val="2"/>
      </rPr>
      <t>1.DRF:  Los registros dan cuenta de los memorandos de Ingreso de los PRF, que fueron 250 y de egreso 211. Los PRF  pendientes 39 se encuentran surtiendo el grado de consulta, las apelaciones. Las directrices establecidas en el primer cuatrimestre se continuan socializando para toda la dependencia y las nuevas, se evidencian mediante los radicados Nos. 1-2019-21351 del 03-09-2019; 3-2019-25447 del 30-08-2019 y correo del 05-09-2019.
Igualmente, en la SPRF sobre los “Riesgos de Seguridad de la Información”, “Seguridad Física y Entorno” y “Control Acceso” se ha impartido múltiples directrices a Gerentes, abogados sustanciadores y servidores de la Secretaría Común, en cumplimiento y acatamiento del Proceso de Gestión Documental y de la Ley 610 de 2000, artículo 20, así como en los radicados Nos.: 3-2019-05523 del 13-02-2019; 3-2019-09653 del 21-03-2019; 3-2019-14403 del 13-05-2019; 3-2019-14405 del 13-05-2019; 1-2019-21351 del 03-09-2019; 3-2019-25447 del 30-08-2019; correo vía outlook institucional del 27-08-2019 y del viernes 30 de agosto de 2019, sobre el traslado de las camaras de seguridad.
Por último, la SJC ha venido acatando las nuevas directrices establecidas por la Dirección, igualmente mediante acta No.02 del 01 de agosto de  2019, se les reiteró a los funcionarios de esa área sobre el retiro de un expediente a otras instancias, será  responsable de la custodia y protección de la carpeta el abogado sustaciador, que haga la solicitud, diligenciando el respectivo formato de salida de documento y cuya salida será con la autorización y visto bueno de la Subdirectora.</t>
    </r>
  </si>
  <si>
    <r>
      <t xml:space="preserve">Verificación agosto de 2019: 
</t>
    </r>
    <r>
      <rPr>
        <sz val="10"/>
        <rFont val="Arial"/>
        <family val="2"/>
      </rPr>
      <t xml:space="preserve">verificacion (1) y (2) Verificando los registros llevados por la Dirección de Responsabilidad Fiscal estos dan cuenta de los memorandos de ingreso y egreso de los procesos, que fueron: 250 ingresos y 211 egresos. Los 39 PRF pendientes, se encuentran surtiendo el grado de consulta y apelaciones. Se evidenció igualmente, que mediante oficios con numero de radicación 1-2019-21351 del 03-09-2019; 3-2019-25447 del 30-08-2019 y correo electrónico del 05-09-2019, la dirección de responsabilidad impartió directrices para el control de acceso a esa dirección.
Igualmente, la Subdirectora del Proceso de Responsabilidad Fiscal sobre los “Riesgos de Seguridad de la Información”, “Seguridad Física y Entorno” y “Control Acceso” impartió múltiples directrices a Gerentes, abogados sustanciadores y servidores de la Secretaría Común, en cumplimiento y acatamiento del Proceso de Gestión Documental y de la Ley 610 de 2000, artículo 20, así como en los radicados Nos.: 3-2019-05523 del 13-02-2019; 3-2019-09653 del 21-03-2019; 3-2019-14403 del 13-05-2019; 3-2019-14405 del 13-05-2019; 1-2019-21351 del 03-09-2019; 3-2019-25447 del 30-08-2019, los cuales, se verificaron por el aplicativo SIGESPRO; correo vía outlook institucional del 27-08-2019 y del viernes 30 de agosto de 2019, sobre el traslado de las cámaras de seguridad.
 </t>
    </r>
  </si>
  <si>
    <t>Mediante el radicado 3-2019-12731 del 26 de abril de 2019, el Subdirector Financiero convoca a los Directores misionales y de apoyo y subdirectores de apoyo a Capacitación del nuevo plan de cuentas para la ejecución presupuestal de la vigencia fiscal 2019 el 29-04-2019, realizada por la Secretaría de Hacienda Distrital.</t>
  </si>
  <si>
    <t xml:space="preserve">Abierto </t>
  </si>
  <si>
    <r>
      <rPr>
        <b/>
        <sz val="10"/>
        <rFont val="Arial"/>
        <family val="2"/>
      </rPr>
      <t xml:space="preserve">Seguimiento Agosto de 2019: </t>
    </r>
    <r>
      <rPr>
        <sz val="10"/>
        <rFont val="Arial"/>
        <family val="2"/>
      </rPr>
      <t xml:space="preserve">
Se realizó capacitación el día lunes 29 de abril de 2019 a los funcionarios de la contraloria de Bogotá acerca del nuevo plan de cuentas para la ejecución presupuestal de la vigencia fiscal 2019 por parte de la Secretaria Distrital de Hacienda, para ello se convocó por medio de E-CARD con memorando interno, número de radicación #3-2019-12731</t>
    </r>
  </si>
  <si>
    <t>El área del almacén registró de manera oportuna en ARANDA 213 casos referentes a los errores e inconsistencias en los reportes de información que generó el modulo SAE/SAI. Reportes que se evidencian en el informe: CASOS REPORTADOS MESA DE SERVICIO SAE-SAI  (De enero 1 de 2019 a Agosto 30 de 2019).</t>
  </si>
  <si>
    <t>Al momento de realizar transacciones en SAE/SAI se presentan diferentes errores como son diferencia en saldos debito/credito, el dcto no graba en el sistema o lo impreso no coincide con lo registrado en el comprobante, sin embargo almacen realiza conciliaciones manuales para garantizar la calidad de la informacion, mientras solucionan los errores el area de TICS.</t>
  </si>
  <si>
    <t>Abierto</t>
  </si>
  <si>
    <t>De los reportes realizados en ARANDA, el área de las TICS dio respuesta a 183 requerimientos. Con el fin de que la información registrada en el módulo SAE/SAI sea completa y confiable.</t>
  </si>
  <si>
    <t>En entrevista con la Jefe de Almacen, informa que a la fecha 12 de Septiembre quedan pendientes de solucionar 6 requerimientos.</t>
  </si>
  <si>
    <t>Se constató por parte del almacén que de las 213 inconsistencias reportadas , el profesional asignado en las TICS subsanó 183 de las inconsistencias reportadas.</t>
  </si>
  <si>
    <t>De la toma física de inventario que se realiza anualmente, se hace cruce de la información y se actualizan los movimientos pendientes. La toma física de inventario se realizará en el segundo semestre.</t>
  </si>
  <si>
    <t>En entrevista con la Jefe de Almacen, comunica que se esta organizando la informacion para hacer la toma fisica de inventarios.</t>
  </si>
  <si>
    <t>Se han elaborado cuatro (7) conciliaciones (una por mes), de las doce (12) programadas.</t>
  </si>
  <si>
    <t>Se revisan las conciliaciones realizadas.</t>
  </si>
  <si>
    <t>La Subdirección de Contratos revisó los  documentos precontractuales de cada uno de los procesos de contratación adelantados por la Subdirección de Contratación correspondientes a la vigencia 2019 2do cuatrimestre. Se pone de presente los oficios con radicado 3-2019-13440, 3-2019-13823, 3-2019-17664, 3-2019-18186, corresponde a las devoluciones de los estudios previos.</t>
  </si>
  <si>
    <t>La Subdirección de contratación hace la revisión para que los documentos sean los idóneos y así mismo, se suban al SECOP, se revisaron algunos expedientes, donde se encontró que si coincidian los documentos físicos  con los publicados en el SECOP I.</t>
  </si>
  <si>
    <t>Cerrado</t>
  </si>
  <si>
    <t xml:space="preserve">Trimestralmente se envia la circular de cierre contable mediante E-CARD, el oficio de cierre contable con corte a junio de 2019 corresponde al número de radicado 3-2019-18505 de 21 de junio de 2019.
Los estados financieros se han emitido mensualmente hasta el mes de julio de 2019 y se encuentran en la página de la contraloría de Bogotá y en la tabla de retención documental de la subdirección financiera 
Se han informado las inconsistencias presentadas en los aplicativos que se manejan en la subdirección financiera (modulos SAE/SAI, LIMAY y OPGET) mediante correos a los ingenieros Sergio Alfonso Rodriguez y Diana Giselle Caro Moreno </t>
  </si>
  <si>
    <t>Mediante el radicado 3-2019-18505 del 21-06-2019, se informa la fecha de cierre contable del primer semestre del 2019. Al verificar el registro de los estados financieros en la página web, se encontró que están publicados hasta julio del presente año.  Cuando se detectan fallas en el sistema, se informa a los ingenieros, quienes ingresan al sistema, corrigen y reportan la corrección, antes de realizar la publicacion de Estados Financieros en la pagina web.</t>
  </si>
  <si>
    <r>
      <rPr>
        <b/>
        <sz val="10"/>
        <rFont val="Arial"/>
        <family val="2"/>
      </rPr>
      <t>Seguimiento Agosto de 2019:</t>
    </r>
    <r>
      <rPr>
        <sz val="10"/>
        <rFont val="Arial"/>
        <family val="2"/>
      </rPr>
      <t xml:space="preserve">
Mediante correo institucional con fecha 29 de marzo de 2019 a través del memorando firmado por el Dr. Carlos Eduardo Maldonado Granados - Director Administrativo y Financiero (E), se circularizo el comunicado referente al cumplimiento de  las normas legales vigentes en los temas de contratación para dar cumplimiento a los cronogramas establecidos en el Plan Anual de Adquisiciones - 2019 con cargo a los rubros presupuestales de los proyectos de inversión y funcionamiento con el fin de llevar a cabo los respectivos contratos. 
Así mismo mediante memorando Nº 3-2019-17117 de abril 22 de 2019 el  Dr. Carlos Eduardo Maldonado Granados - Director Administrativo y Financiero (E), solicito a la Subdirectora de Servicios Genrales Dr.a  MArgarita Forero M., solicita la radicación de las necesidades para la contratación conforme a el cronograma establecido en el Plan de Adquisiciones </t>
    </r>
  </si>
  <si>
    <t xml:space="preserve">Con el fin de evitar que la ejecución de los contratos del proyecto 1196, se haga en el último cuatrimestre, se emitió la comunicación 3-2019-12117 del 22-04-2019, del Director Administrativo y Financiero a la Subdirectora de Servicios Generales, con el fin de allegar las necesidades de contratación de los proyectos 1195 y 1196 en forma oportuna. Además, enviaron otra comunicación a todas las dependencias solicitando el cumplimiento de los plazos para las solicitudes consignadas en el Plan Anual de Adquisiciones.
</t>
  </si>
  <si>
    <t>La Subdirección de Contratos revisió los  documentos precontractuales de cada uno de los procesos de contratación adelantados por la Subdirección de Contratación correspondientes a la vigencia 2019 2do cuatrimestre. Se pone de presente los oficios con radicado 3-2019-13440, 3-2019-13823, 3-2019-17664, 3-2019-18186, corresponde a las devoluciones de los estudios previos.</t>
  </si>
  <si>
    <t xml:space="preserve">Revisado el memorando No. 3-2019-13440 de fecha 2019-05-03  cuyo asunto es solicitud devolución, por parte de la subdirección de contratos, se evidencia en el mismo el requerimiento  del cumplimiento de los requisitos para la cesión de un contrato. De conformidad con la hoja de control de la Subdirección de Contratación, se evidencia que se radicaron 109 procesos en el cuatrimestre, los cuales fueron revisados por la misma.
</t>
  </si>
  <si>
    <r>
      <rPr>
        <b/>
        <sz val="10"/>
        <rFont val="Arial"/>
        <family val="2"/>
      </rPr>
      <t>Seguimiento a 30 de agosto</t>
    </r>
    <r>
      <rPr>
        <sz val="10"/>
        <rFont val="Arial"/>
        <family val="2"/>
      </rPr>
      <t>: Para dar cumplimiento a la acción propuesta, se programó una jornada de formación denominada “Estabilidad Laboral Reforzada”, dictada por el Dr. Juan Vicente Valbuena Niño, asesor externo de la Dirección de Talento Humano, en la cual se abordaron las últimas normas y sentencias jurisprudenciales sobre el tema en cita.
La jornada se realizó el 29 de mayo de 2019, y a ella asistieron 23 empleados públicos adascritos a la Dirección de Talento Humano</t>
    </r>
  </si>
  <si>
    <t>Se evidencia planilla de asistencia a la jornada de capacitación titulada "Estabilidad Laboral Reforzada", tema  que fue Socializado el día 29 de Mayo de 2019 en el Salón de Contralores, 9 piso del edificio Principal de la Contraloría de Bogotá. Y se registra una asistencia de 23 participantes que registran su cedula, Nombre y apellido Cargo, dependencia y la firma correspondientes de los asistentes.
Que los temas a tratar fueron:
1. Concepto de estabilidad laboral reforzada.
2. Cuándo procede la estabilidad laboral reforzada.
3. Trabajadores beneficiados con la estabilidad laboral reforzada.
4. Empleados públicos que no gozan de estabilidad laboral reforzada.
5. Preguntas y casos específicos.
se evidencia que se cumple con las directrices de la oficina Asesora Jurídica con oficio  No. 3-2018-36610 cuyo tema es Socialización de Políticas de Prevención del Daño Antijurídico y Defensa de los Intereses Litigiosos de la Entidad para su correspondiente estudio en los Mapas de Riesgos de los Procesos</t>
  </si>
  <si>
    <r>
      <rPr>
        <b/>
        <sz val="10"/>
        <rFont val="Arial"/>
        <family val="2"/>
      </rPr>
      <t xml:space="preserve">Seguimiento a 30 de agosto: </t>
    </r>
    <r>
      <rPr>
        <sz val="10"/>
        <rFont val="Arial"/>
        <family val="2"/>
      </rPr>
      <t>Para dar cumplimiento a la campaña de divulgación sobre los principios, deberes y derechos de la  capacitación, se realizó una campaña de sensibilización los días 27 y 28 de junio, con refuerzos el 2 y 3 de julio; mediante un espacio diario en Noticontrol y la publicación en los fondos de pantalla de los equipos de cómputo de diferentes imágenes socializadas durante la campaña con cobertura para todos los empleados públicos de la entidad.</t>
    </r>
  </si>
  <si>
    <t>Se evidencia en pantallazos hechos por la Dirección de TH de las divulgaciones de la campaña sobre principios titulada: "SEMANA DE PRINCIPIOS, DEBERES Y DERECHOS DE LA CAPACITACION".  En la Página de Intranet  y la información suministrada por la persona Gestor de Calidad, se verifican las siguientes fechas:
27-06-2019 CON EL TEMA Honestidad.
28-06-2019 Principios de la Capacitación decreto 1567 de 1998.
02-07-2019 Tema, PIC 2019.
03-07-2019 como cumplirlo, evito excusas como.
Se evidencian cada uno de los temas para que los Funcionarios puedan leer y entender estos principios y deberes.</t>
  </si>
  <si>
    <t>A la fecha de la visita de funcionarios de control interno, se manifiesta por parte del Gestor de Calidad de la Dirección que  la reubicación del archivo de historias laborales empieza  su proceso de acomodación en las nuevas instalaciones del piso 4º de la sede central.</t>
  </si>
  <si>
    <t>Para la Dirección de Talento Humano, la Subdirección de Gestión de TH es de vital importancia agilizar procesos de Liquidación de Nomina de la Contraloría de Bogotá., es por eso que se verifican las exposiciones por medio de presentaciones como "Revisión procedimiento PGTH-0701 R.R. No. 015 del 28 de febrero de 2018".    La socialización de dicho Procedimiento, n se ve un cuadro comparativo entre el procedimiento actual y el que se sugiere cambiar. que se presenta un anteproyecto ante un comité técnico de dicha dirección y se observa el acta No 1 del 9 de agosto de 2019 donde se relacionan los puntos a tratar, la presentación reunión de revisión Procedimiento de Liquidación de Nomina y la revisión del Procedimiento liquidación de Nomina PGTH-07, que quedan compromisos como modificar el procedimiento y modificar la tabla de retención Documental.  y que está debidamente diligenciada y firmada.</t>
  </si>
  <si>
    <r>
      <rPr>
        <b/>
        <sz val="10"/>
        <color theme="1"/>
        <rFont val="Arial"/>
        <family val="2"/>
      </rPr>
      <t xml:space="preserve">Seguimiento a Agosto 30: </t>
    </r>
    <r>
      <rPr>
        <sz val="10"/>
        <color theme="1"/>
        <rFont val="Arial"/>
        <family val="2"/>
      </rPr>
      <t>Para verificar los derechos de acceso al aplicativo PERNO, el Subdirector de Gestión del Talento Humano realizó la revisión de los permisos de acceso concedidos y solicitó vía Outlook la cancelación de los accesos para las personas que se retiraron de la Subdirección así como el acceso para los nuevos empleados que se han vinculado a la Dependencia.  Está pendiente la reunión con la Dirección de las TIC, para definir la estrategia a seguir en el marco de revisar los permisos concedidos y la forma en que se realizaran cancelaciones y accesos al aplicativo.</t>
    </r>
  </si>
  <si>
    <t>Se revisó la carpeta en físico donde se evidencia las solicitudes hechas a la Dirección TICs para que sean incorporado nuevos usuarios (funcionarios) al aplicativo PERNO, para que tengan acceso a los temas relacionados con Nomina.
Así mismo, oficios enviados vía correo donde se solicita por el Subdirector de Talento Humano el retiro de personas que han sido trasladados de esta Dirección.</t>
  </si>
  <si>
    <r>
      <rPr>
        <b/>
        <sz val="10"/>
        <color theme="1"/>
        <rFont val="Arial"/>
        <family val="2"/>
      </rPr>
      <t>Seguimiento a Agosto 30:</t>
    </r>
    <r>
      <rPr>
        <sz val="10"/>
        <color theme="1"/>
        <rFont val="Arial"/>
        <family val="2"/>
      </rPr>
      <t xml:space="preserve"> Para la implementación de Controles de Acceso físicos al archivo de historias laborales, se está a la espera de la adecuación del piso 4º de la entidad, espacio acondicionado para almacenar las historias laborales con todas las garantías de seguridad tanto de acceso, conservación y manipulación de la información de acuerdo con la normatividad vigente sobre la materia</t>
    </r>
    <r>
      <rPr>
        <b/>
        <sz val="10"/>
        <color theme="1"/>
        <rFont val="Arial"/>
        <family val="2"/>
      </rPr>
      <t>.</t>
    </r>
  </si>
  <si>
    <r>
      <t xml:space="preserve">Seguimiento a Agosto 30: </t>
    </r>
    <r>
      <rPr>
        <sz val="10"/>
        <color theme="1"/>
        <rFont val="Arial"/>
        <family val="2"/>
      </rPr>
      <t>Con el ánimo de definir los roles y responsabilidades para la seguridad de la información del expediente de nómina, el Subdirector de Gestión del Talento Humanó elaboró el informe de gestión para el primer semestre de 2019, en el cual analizó cada una de las actividades que ejecuta la dependencia, identificando número de trámites y tiempos de respuesta, lo cual  condujo a la revisión y actualización del Procedimiento para la Liquidación de Nomina y de la respectiva Tabla de Retención Documental, con la implementación de documentos digitales a través del aplicativo de gestión documental SIGESPRO, lo cual garantiza que la información y trazabilidad de las solicitudes presentadas por los empleados y exempleados de la Contraloría queden almacenadas como soporte definitivo, constituyéndose no solo se en apoyo y mejora de los soportes transaccionales del área, sino que redundan de manera directa en el mejoramiento del tiempo de trámite necesario, para atender a nuestros clientes internos.</t>
    </r>
  </si>
  <si>
    <r>
      <rPr>
        <b/>
        <sz val="10"/>
        <rFont val="Arial"/>
        <family val="2"/>
      </rPr>
      <t>Seguimiento con corte a Agosto:</t>
    </r>
    <r>
      <rPr>
        <sz val="10"/>
        <rFont val="Arial"/>
        <family val="2"/>
      </rPr>
      <t xml:space="preserve"> La Directora Técnica de Planeación como responsable de la acción y autoridad máxima, de manera oportuna y para prevenir de manera confiable, ejecutó siete (7) de las siete (7) actividades programadas en el cronograma de trabajo, teniendo como evidencia lo formulado en plan de trabajo que reposa en la Dirección de Planeación. Las actividades realizadas fueron: 1. Elaborar presentación sobre la estructura, bondades y beneficios del SIG en la entidad; 2. Sensibilizar a los procesos del SIG como preparación de la Auditoria Interna y Externa del SIG: en sitio y a través de canales de comunicación E-Card, Noticontrol, Video Informativo y Plegables; 3. Realizar la Revisión por la Dirección; 4. Comunicar a los procesos del SIG la visita de seguimiento al SGC, por parte de la firma certificadora; 5.Apoyar al desarrollo de la Auditoria Externa en cada uno de los procesos del SIG (facilitadores); 6.Socializar el informe de Auditoria Externa de Calidad a los Responsables de Procesos e indicar las directrices para el análisis de las Oportunidades de Mejora resultantes de la Auditoria; 7. Revisar la información documentada del SIG que asegure su conveniencia y adecuación para cumplir los requisitos del Sistema y la normatividad vigente presentando una programación para toda la vigencia, a la fecha se registra un cumplimiento del 100%.</t>
    </r>
  </si>
  <si>
    <r>
      <rPr>
        <b/>
        <sz val="10"/>
        <rFont val="Arial"/>
        <family val="2"/>
      </rPr>
      <t xml:space="preserve">Verificación a agosto 31 de 2019:
</t>
    </r>
    <r>
      <rPr>
        <sz val="10"/>
        <rFont val="Arial"/>
        <family val="2"/>
      </rPr>
      <t xml:space="preserve">Teniendo en cuenta que a la fecha de corte de la evaluación (31/08/2019), se han adelantado las actividades incluidas en el Cronograma del Plan de Trabajo que fue definido para socializar las bondades y beneficios del Sistema de Gestión de Calidad de la Entidad, tal como consta en el informe con corte al 30/04/2019 que fue comunicado al Proceso de Direccionamiento Estratégico mediante memorando radicado 3-2019-15381 del 21/05/2019 en lo referente a las actividades de:  
1. Elaborar presentación sobre la estructura, bondades y beneficios  del SIG en la Entidad;
2. Sensibilizar a los procesos del SIG como preparación para la auditoria interna y externa del SIG: En sitio y a través de canales de comunicación: ECARD, noti control, video informativo, plegable:
3. Realizar la revisión por la Dirección; 
4. Comunicar a los procesos del SIG la visita de seguimiento al SGC por parte de la firma certificadora;
5. Apoyar el desarrollo de la auditoría externa, en cada uno de los procesos del SIG (facilitadores);
6. Socializar el informe de auditoría externa de calidad a los responsables de procesos e indicar las directrices para el análisis de las oportunidades de mejoras resultantes de la auditoria y
7. Revisar la información documentada del SIG que asegure su conveniencia y adecuación para cumplir los requisitos del sistema y la normatividad vigente.
En la presente verificación se dan a conocer las acciones que se continúan adelantando con respecto a la última actividad anteriormente mencionada, la cual quedó incluida en el Cronograma del Plan de Trabajo de socialización de bondades y beneficios del SGC para ser desarrollada durante la vigencia 2019 y según lo señalado por la Oficina de Planeación corresponde a una actividad transversal.
Por tanto, frente al particular, fueron observados registros de trámites de Solicitudes de Actualización de Información Documentada del SIG correspondientes a: Procedimiento Relacionado con Entes Externos y de Control del 10/05/2019, realizada por el Proceso de Evaluación y Mejora; Procedimiento Enlace con el Concejo de Bogotá del 22/05/2019 realizada por el Proceso de Participación Ciudadana y Comunicación con Partes Interesadas; Caracterización del Producto y siete (7) procedimientos más entre los que se encuentran el Procedimiento para Adelantar Auditorias de Regularidad y el Procedimiento para Realizar Auditorías de Desempeño del 28/05/2019 tramitada por el Procesos de Vigilancia y Control a la Gestión Fiscal; Procedimiento para Indagación Preliminar, Procedimiento para Adelantar el Proceso Administrativo Sancionatorio Fiscal y el Procedimiento para la Evaluación del Plan de Mejoramiento del cual se evidenció registró del 04/06/2019 realizado por el Procesos de Vigilancia y Control a la Gestión Fiscal; Procedimiento para la Recepción y Trámite del Derecho del Petición del 23/07/2019 realizada por el Proceso de Participación Ciudadana y Comunicación con Partes Interesadas, Procedimiento para Elaborar el Plan de Acción Institucional del 28/08/2019 requerida por el Proceso de Direccionamiento Estratégico y la solicitud de actualización del Procedimiento para Elaborar el Contexto de la Organización y Plan Estratégico Institucional del 29/04/2019 realizada por el Proceso de Direccionamiento Estratégico la cual todavía se encuentra en revisión técnica por la Oficina de Planeación. 
Dado que la actividad de control se programó para ser llevada a cabo a lo largo de la vigencia 2019, el riesgo continúa abierto para el monitoreo y revisión del proceso y el seguimiento y la verificación de la Oficina de Control Interno.     
</t>
    </r>
  </si>
  <si>
    <r>
      <rPr>
        <b/>
        <sz val="10"/>
        <rFont val="Arial"/>
        <family val="2"/>
      </rPr>
      <t>Seguimiento con corte a Agosto</t>
    </r>
    <r>
      <rPr>
        <sz val="10"/>
        <rFont val="Arial"/>
        <family val="2"/>
      </rPr>
      <t>: La Directora Técnica de Planeación como responsable de la acción y autoridad máxima, de manera oportuna y para prevenir de manera confiable, ha emitido dos (2) directrices vía SIGESPRO para reporte de información así: 1). Primera Directriz emitida mediante memorando 3-2019-10107 de 27/03/2019, 2). Segunda Directriz emitida mediante memorando 3-2019-18780 de 26/06/2019.</t>
    </r>
  </si>
  <si>
    <r>
      <rPr>
        <b/>
        <sz val="10"/>
        <rFont val="Arial"/>
        <family val="2"/>
      </rPr>
      <t>Verificación a agosto 31 de 2019:</t>
    </r>
    <r>
      <rPr>
        <sz val="10"/>
        <rFont val="Arial"/>
        <family val="2"/>
      </rPr>
      <t xml:space="preserve">
Se evidenció que la Dirección Técnica de Planeación, tomando como Referencia la Circular No. 008 del 21/03/2019 expidió directrices a los Directores, Subdirectores, Jefes de Oficina y Responsables de Proceso del SIG para el reporte de información con miras a realizar seguimiento, medición y  evaluar la gestión institucional, así: mediante memorando radicado No. 3-2019-10107 del 27/03/2019 correspondiente al alcance del Radicado No. 3-2019-09704 del 21/03/2019 para los seguimientos a marzo y abril de 2019 y a través de memorando radicado No. 3-2019-18780 del 26/06/2019 para los seguimientos al segundo trimestre  (30 de junio), segundo cuatrimestre (31 de agosto) y primer semestre (30 de junio).
Teniendo en cuenta que la actividad de control se programó para ser llevada a cabo a lo largo de la vigencia 2019, el riesgo continúa abierto para el monitoreo y revisión del proceso y el seguimiento y la verificación de la Oficina de Control Interno. </t>
    </r>
  </si>
  <si>
    <r>
      <rPr>
        <b/>
        <sz val="10"/>
        <rFont val="Arial"/>
        <family val="2"/>
      </rPr>
      <t xml:space="preserve">Seguimiento a Agosto 30 de 2019:
</t>
    </r>
    <r>
      <rPr>
        <sz val="10"/>
        <rFont val="Arial"/>
        <family val="2"/>
      </rPr>
      <t>se realizaron  tres reuniones las cuales se dejaron constancia en las siguientes actas: (1)  Acta 06  de fecha 20 de mayo de 2019, (2) acta de reunión de trabajo 07 de fecha 07 de junio de 2019, (3) Acta de reunión de trabajo 08 de fecha 15 de julio de 2019 con el objetivo de “objetivo de realizar seguimiento a las actividades establecidas en el programa anual de auditorías internas PAAI”…</t>
    </r>
  </si>
  <si>
    <r>
      <rPr>
        <b/>
        <sz val="10"/>
        <rFont val="Arial"/>
        <family val="2"/>
      </rPr>
      <t xml:space="preserve">Seguimiento a Agosto 30 de 2019:
</t>
    </r>
    <r>
      <rPr>
        <sz val="10"/>
        <rFont val="Arial"/>
        <family val="2"/>
      </rPr>
      <t>Se evidencio que en el  Acta Nº 10 del 15 de agosto de 2019 se asignó a un  responsable del tablero de control con el objetivo de subir la información al cuadro.</t>
    </r>
  </si>
  <si>
    <r>
      <rPr>
        <b/>
        <sz val="10"/>
        <rFont val="Arial"/>
        <family val="2"/>
      </rPr>
      <t xml:space="preserve">Verificación OCI a Agosto 30 de 2019
</t>
    </r>
    <r>
      <rPr>
        <sz val="10"/>
        <rFont val="Arial"/>
        <family val="2"/>
      </rPr>
      <t>Conforme a la programación de la OCI  se constataron tres reuniones desarrolladas por la Dependencia  Acta 06  de fecha 20 de mayo de 2019, acta de reunión de trabajo 07 de fecha 07 de junio de 2019, Acta de reunión de trabajo 08 de fecha 15 de julio de 2019 con el objetivo de “objetivo de realizar seguimiento a las actividades establecidas en el programa anual de auditorías internas PAAI”…</t>
    </r>
  </si>
  <si>
    <r>
      <rPr>
        <b/>
        <sz val="10"/>
        <rFont val="Arial"/>
        <family val="2"/>
      </rPr>
      <t xml:space="preserve">Verificación OCI a Agosto 30 de 2019
</t>
    </r>
    <r>
      <rPr>
        <sz val="10"/>
        <rFont val="Arial"/>
        <family val="2"/>
      </rPr>
      <t>La actividad se encontraba desactualizada debido a que la oficina presento reubicación de funcionarios, se evidencio que en el  Acta Nº 10 del 15 de agosto de 2019 se asignó a un  responsable del tablero de control con el objetivo de subir la información al cuadro</t>
    </r>
    <r>
      <rPr>
        <b/>
        <sz val="10"/>
        <rFont val="Arial"/>
        <family val="2"/>
      </rPr>
      <t xml:space="preserve"> 
</t>
    </r>
  </si>
  <si>
    <r>
      <rPr>
        <b/>
        <sz val="10"/>
        <rFont val="Arial"/>
        <family val="2"/>
      </rPr>
      <t xml:space="preserve">Seguimiento a Agosto 30 de 2019:
</t>
    </r>
    <r>
      <rPr>
        <sz val="10"/>
        <rFont val="Arial"/>
        <family val="2"/>
      </rPr>
      <t>Se realizaron en el periodo 4 de las 5 hechas por la oficina a la fecha: Acta de Reunión de trabajo  N° 05 de fecha 08 de mayo de 2019, Acta 06  de fecha 20 de mayo de 2019, Acta de reunión de trabajo 07 de fecha 07 de junio de 2019, Acta de reunión de trabajo 08 de fecha 15 de julio de 2019 donde  la OCI realizó el seguimiento al cumplimiento del PAAI con el objetivo de “Realizar seguimiento a las actividades establecidas en el Programa Anual de Auditorías Internas PAAI vigencia 2019”..</t>
    </r>
  </si>
  <si>
    <r>
      <rPr>
        <b/>
        <sz val="10"/>
        <rFont val="Arial"/>
        <family val="2"/>
      </rPr>
      <t xml:space="preserve">Seguimiento a Agosto 30 de 2019:
</t>
    </r>
    <r>
      <rPr>
        <sz val="10"/>
        <rFont val="Arial"/>
        <family val="2"/>
      </rPr>
      <t>mediante memorandos  R.R 3-2019-15247 del 20 de Mayo de 2019,  R.R 3-2019-16850 del 06 de junio de 2019 en donde se  solicitó  el personal para la dependencia.</t>
    </r>
  </si>
  <si>
    <r>
      <rPr>
        <b/>
        <sz val="10"/>
        <rFont val="Arial"/>
        <family val="2"/>
      </rPr>
      <t xml:space="preserve">Seguimiento a Agosto 30 de 2019:
</t>
    </r>
    <r>
      <rPr>
        <sz val="10"/>
        <rFont val="Arial"/>
        <family val="2"/>
      </rPr>
      <t>el dia  12 de julio de 2019 se envio correo electronuico  Nº 1 dirigido a la oficina de comunicaciones  de nombre E-card y/o tips  “ Diligenciar carta de representación”  para ser publicado en Noticontrol,  y  con memorando 3-2019-20945 se remitió a Directores y Jefes de oficina dando seguimiento al a actividad</t>
    </r>
  </si>
  <si>
    <r>
      <rPr>
        <b/>
        <sz val="10"/>
        <rFont val="Arial"/>
        <family val="2"/>
      </rPr>
      <t xml:space="preserve">Verificación OCI a Agosto 30 de 2019
</t>
    </r>
    <r>
      <rPr>
        <sz val="10"/>
        <rFont val="Arial"/>
        <family val="2"/>
      </rPr>
      <t xml:space="preserve">En el periodo del seguimiento  se observó un correo electrónico de fecha 12 de julio de 2019  Nº 1 dirigido a la oficina de comunicaciones  de nombre E-card y/o tips  “ Diligenciar carta de representación”  para ser publicado en Noticontrol,  y  con memorando 3-2019-20945 se remitió a Directores y Jefes de oficina dando seguimiento al a actividad.
</t>
    </r>
  </si>
  <si>
    <r>
      <rPr>
        <b/>
        <sz val="10"/>
        <rFont val="Arial"/>
        <family val="2"/>
      </rPr>
      <t xml:space="preserve">Verificación OCI a Agosto 30 de 2019
</t>
    </r>
    <r>
      <rPr>
        <sz val="10"/>
        <rFont val="Arial"/>
        <family val="2"/>
      </rPr>
      <t>En el periodo de este seguimiento se observó R.R 3-2019-15247 del 20 de Mayo de 2019, como también R.R 3-2019-16850 del 06 de junio de 2019 en donde se  solicitó y aprobó el personal para la dependencia.</t>
    </r>
  </si>
  <si>
    <r>
      <rPr>
        <b/>
        <sz val="10"/>
        <rFont val="Arial"/>
        <family val="2"/>
      </rPr>
      <t xml:space="preserve">Verificación OCI a Agosto 30 de 2019.
</t>
    </r>
    <r>
      <rPr>
        <sz val="10"/>
        <rFont val="Arial"/>
        <family val="2"/>
      </rPr>
      <t>Se constataron  cuatro de las cinco reuniones trabajo realizadas por la dependencia en la vigencia 2019, para el periodo auditado se establecieron los  siguientes seguimientos: Acta de Reunión de trabajo  N° 05 de fecha 08 de mayo de 2019, Acta 06  de fecha 20 de mayo de 2019, Acta de reunión de trabajo 07 de fecha 07 de junio de 2019, Acta de reunión de trabajo 08 de fecha 15 de julio de 2019 donde  la OCI realizó el seguimiento al cumplimiento del PAAI con el objetivo de “Realizar seguimiento a las actividades establecidas en el Programa Anual de Auditorías Internas PAAI vigencia 2019” .</t>
    </r>
  </si>
  <si>
    <r>
      <rPr>
        <b/>
        <sz val="10"/>
        <rFont val="Arial"/>
        <family val="2"/>
      </rPr>
      <t xml:space="preserve">
AGOSTO 30 DE 2019
</t>
    </r>
    <r>
      <rPr>
        <sz val="10"/>
        <rFont val="Arial"/>
        <family val="2"/>
      </rPr>
      <t>En el período de análisis de realizó la tercera reunión general de seguimiento al avance del PAE 2019 como consta en el Acta No. 13 del 21 de agosto de 2019. Los informes  obligatorios, estudios estructurales y pronunciamientos terminados (10) y en proceso (14) tienen sus respectivos seguimientos por parte del Subdirector, en cumplimietno del Plan deTrabajo (Cronograma).  Indicador 24/27</t>
    </r>
  </si>
  <si>
    <r>
      <t xml:space="preserve">Verificación agosto 31 de 2019:
</t>
    </r>
    <r>
      <rPr>
        <sz val="10"/>
        <rFont val="Arial"/>
        <family val="2"/>
      </rPr>
      <t xml:space="preserve">Fue constatada el acta Nº 13 del 21/08/2019, en al cual la Dirección realizó el seguimiento al avance de los informes obligatorios, estructurales y pronunciamientos PAE 2019.
Se tomó como muestra del avance de la acción, las siguientes actas de seguimiento por Subdirección:
Subdirección de Estudios Económicos y Fiscales:
• Comportamiento de la oferta de vivienda en el Distrito Capital  informe terminado el 25/07/2019, se verifico que realizaron 4 actas de seguimiento entre ellas acta Nº 3 del 30/04/2019 y 4 del 31/05/2019.
• Avances en el cumplimiento de la Sentencia Río Bogotá, informe que se encuentra en ejecución, en la carpeta del informe se evidenciaron 4 actas de seguimiento la última N° 4 del 30/04/2019; en actas de reunión de la Dirección se observó que en la numero  11 del 22/07/2019 se aprobó la ampliación del termino para la entrega de este informe (13/11/2019) y el acta Nº 13 del  21/08/2019 se realizó seguimiento por parte de la Dirección.
Subdirección de Evaluación de Política Pública
• Evaluación de los resultados de la Gestión Fiscal de la Administración Distrital y el Plan de Desarrollo. en la carpeta se evidenciaron dos actas de seguimiento la última del 26/03/2019 y la última planilla de seguimiento del 28/05/2019.
• Plan Territorial de Salud Pública – Nuevo modelo de atención y énfasis en condiciones no transmisibles (crónicas), se evidenciaron 5 planillas de seguimiento la última del 28/08/2019 y una acta del 28/03/2019 
Subdirección de Estadística y Análisis Presupuestal y Financiero
• Ejecución Presupuestal 2018: tiene planilla con el registro de seguimiento (8)  del 27/02/2019 al 03/04/2019.
• Cuenta General del Presupuesto y del Tesoro del Distrito Capital: acta de seguimiento Nº 2 del 09/07/2019, acta Nº 3. de seguimiento 23/07/2019
Por lo descrito, la acción propuesta continúa en ejecución y en consecuencia el riesgo permanece abierto para seguimiento. 
</t>
    </r>
  </si>
  <si>
    <r>
      <rPr>
        <b/>
        <sz val="10"/>
        <rFont val="Arial"/>
        <family val="2"/>
      </rPr>
      <t xml:space="preserve">
AGOSTO 30 DE 2019
</t>
    </r>
    <r>
      <rPr>
        <sz val="10"/>
        <rFont val="Arial"/>
        <family val="2"/>
      </rPr>
      <t>Durante el periodo los profesionales suscribieron los acuerdos de responsabiliad de los informes obligatorios y estudios estructurales inciados. Se verificó la existencia de los pactos éticos en cada de las carpetas. Terminados 10 En Proceso 14 Sin inicar 3 Total 27. Indicador 24/27</t>
    </r>
  </si>
  <si>
    <r>
      <rPr>
        <b/>
        <sz val="10"/>
        <rFont val="Arial"/>
        <family val="2"/>
      </rPr>
      <t>Verificación agosto 31 de 2019:</t>
    </r>
    <r>
      <rPr>
        <sz val="10"/>
        <rFont val="Arial"/>
        <family val="2"/>
      </rPr>
      <t xml:space="preserve">
Fueron verificados los siguientes pactos éticos.
Subdirección de Estudios Económicos y Fiscales:
• Comportamiento de la oferta de vivienda en el Distrito Capital  informe terminado el 25/07/2019, se verifico la firma de los pactos éticos de los tres funcionarios que participaron en el mismo.
• Avances en el cumplimiento de la Sentencia Río Bogotá, informe que se encuentra en ejecución, se evidenciaron los pactos éticos de los dos funcionarios que adelantan este estudio.
Subdirección de Evaluación de Política Pública
• Evaluación de los resultados de la Gestión Fiscal de la Administración Distrital y el Plan de Desarrollo. Se evidenciaron los pactos éticos firmados por los dos contratistas y dos profesionales que participan en la elaboración de este informe.
• Plan Territorial de Salud Pública – Nuevo modelo de atención y énfasis en condiciones no transmisibles (crónicas), se observaron los pactos éticos firmados por los dos funcionarios responsables de este estudio.
Subdirección de Estadística y Análisis Presupuestal y Financiero
• Ejecución Presupuestal 2018: cuenta con los pactos éticos firmados por los 4 funcionarios responsables de efectuar el pronunciamiento.
• Cuenta General del Presupuesto y del Tesoro del Distrito Capital, se evidenciaron los pactos éticos subscritos por de los 4 funcionarios responsables del producto.
Para el periodo de seguimiento la acción definida ha contribuido a controlar el riesgo identificado y continúa en ejecución para seguimiento
</t>
    </r>
  </si>
  <si>
    <r>
      <rPr>
        <b/>
        <sz val="10"/>
        <rFont val="Arial"/>
        <family val="2"/>
      </rPr>
      <t>Verificacion a Agosto de 2019:</t>
    </r>
    <r>
      <rPr>
        <sz val="10"/>
        <rFont val="Arial"/>
        <family val="2"/>
      </rPr>
      <t xml:space="preserve">
La subdireccion de Servicios Generales realizo al Archivo Central 8 monitoreos al Sistema Contra Incendios de 8 programados, cuenta con el informe de monitoreo y control de condiciones ambientales elaborado por el Archivo de Bogota, el cual fue remitido mediante E-Mail el dia 28-Ago-2019.
La Subdireccion de Servicios Generales reintegro en el Archivo Central 25 unidades documentales devueltas en calidad de prestamo, cuumpliendo con lo establecido en el procedimiento de Prestamos y Consultas, el reglamento de Acceso y los formatos establecidos, especialmente el de la tarjeta de afuera que asegurar el reintegro de la unidad documetnal en el lugar correcto.</t>
    </r>
  </si>
  <si>
    <t>Incendios
8 / 8
Informe de Monitoreo y Control de Condiciones Ambientales
1 / 1
25 / 25
Si = 100%</t>
  </si>
  <si>
    <r>
      <rPr>
        <b/>
        <sz val="10"/>
        <rFont val="Arial"/>
        <family val="2"/>
      </rPr>
      <t>Verificación a  agosto 31 de 2019:</t>
    </r>
    <r>
      <rPr>
        <b/>
        <sz val="10"/>
        <color rgb="FFFF0000"/>
        <rFont val="Arial"/>
        <family val="2"/>
      </rPr>
      <t xml:space="preserve">
</t>
    </r>
    <r>
      <rPr>
        <b/>
        <sz val="10"/>
        <rFont val="Arial"/>
        <family val="2"/>
      </rPr>
      <t>1.</t>
    </r>
    <r>
      <rPr>
        <sz val="10"/>
        <rFont val="Arial"/>
        <family val="2"/>
      </rPr>
      <t xml:space="preserve"> De acuerdo con la información  registrada en el  "Formato de Inspección Semanal Sistema Agua Nebulizada Contraloría de Bogotá Sede San Cayetano", se evidenció que al sistema de control de incendios ubicado en el Archivo Central,  fueron realizadas 6 inspecciones  sobre su funcionamiento en fechas del 16/05/2019, 04/06/2019, 13/06/2019; 05/07/2019; 24/07/09  y del 01/08/09.</t>
    </r>
    <r>
      <rPr>
        <sz val="10"/>
        <color rgb="FFFF0000"/>
        <rFont val="Arial"/>
        <family val="2"/>
      </rPr>
      <t xml:space="preserve">
</t>
    </r>
    <r>
      <rPr>
        <sz val="10"/>
        <rFont val="Arial"/>
        <family val="2"/>
      </rPr>
      <t>Con relación al control de humedad y temperatura en el archivo central,  la Profesional en Ciencias de la Información del Proceso de Gestión Documental, gestora de calidad del mismo, quien atendio  la presente auditoria, manifestó que el monitoreo a las  condiciones ambientales se realizó en fechas de marzo 8 y 11 de 2019 por la Subdirección Técnica de la Dirección Distrital de Archivo de Bogotá  el cual incluyó la medición de la humedad y la temperatura del mismo. Este a la fecha de la presente verificación, según la información constatada con la profesional,   la Dirección Distrital de Archivo de Bogotá,  envio a la entidad, via correo electronico, con radicado 2-2019-21619 de fecha 22-08-2019 (en 10 folios),  el informe con los resultados de dicho monitoreo.</t>
    </r>
    <r>
      <rPr>
        <sz val="10"/>
        <color rgb="FFFF0000"/>
        <rFont val="Arial"/>
        <family val="2"/>
      </rPr>
      <t xml:space="preserve">
</t>
    </r>
    <r>
      <rPr>
        <b/>
        <sz val="10"/>
        <rFont val="Arial"/>
        <family val="2"/>
      </rPr>
      <t>2. En cuanto a la Accion aplicacion de formatos Tarjeta de Afuera y Prestamo de Documentos</t>
    </r>
    <r>
      <rPr>
        <sz val="10"/>
        <rFont val="Arial"/>
        <family val="2"/>
      </rPr>
      <t xml:space="preserve"> la profesional manifiesta que se  utilizó en conformidad con las normas establecidas en el proceso de   retiro de carpetas del Archivo Central, observándose su uso adecuadamente en los prestamos, asi:Direccion de Apoyo al Despacho 3; Gerencia Local Kennedy 2; Direccion Sector Habitat y Ambiente1;Direccion Sector Educacion 1; Oficina Asesora Juridica 1; D.Responsabilidad Fiscal 1; Subd.Proceso de Responsabilidad Fiscal 10; Subd. Jurisdiccion Coactiva 5; D. Reaccion Inmediata 1; D.Desarrollo Economico 1;D.Seguridad 2; D. Administrativa y Finaciera 1;Subd. Servicios Generales 6; Subd. Recursos Materiales 2; Subd. Contratacion 2; D. Talento Humano 1 y Subd. Gestion de Talento Humano para un total en el periodo de 43 registros, en este cuatrimestre,  en el formto de Control de Consultas o Prestamos de Documentos.                                                                                                                                                                                               3. En virtud a su naturaleza y periodo de ejecucion, el riesgo continua abierto para monitoreo,  revisión,  seguimiento y  verificación respectiva,</t>
    </r>
  </si>
  <si>
    <r>
      <rPr>
        <b/>
        <sz val="10"/>
        <rFont val="Arial"/>
        <family val="2"/>
      </rPr>
      <t>Seguimiento agosto 31/2019</t>
    </r>
    <r>
      <rPr>
        <sz val="10"/>
        <rFont val="Arial"/>
        <family val="2"/>
      </rPr>
      <t>: El proyecto de inversión 1194 para el Fortalecimiento de  la Infraestructura de Tecnologías de la Información y las Comunicaciones de la Contraloría de Bogotá D.C., luego del traslado de recursos  y modificaciones al PAA aprobados por la Junta de Compras y Licitaciones, cuenta con una asignación presupuestal de $ 3.249.920.0000 para sus dos metas y con 31 puntos de inversión. Se ha venido ejecutando de acuerdo a la programación establecida en el PAA 2019 y la Dirección de TIC ha enviado oportunamente las solicitudes de contratación a la Dirección Administrativa y Financiera, ejecutándose durante este periodo $606.109.062 equivalente al 19% y 16 puntos de inversión, equivalente al 52%. La baja ejecución presupuestal se explica por la existencia de 5 procesos contractuales con un valor estimado que asciende a $ 2.294.693.259 equivalente al 71% del presupuesto asignado</t>
    </r>
  </si>
  <si>
    <t xml:space="preserve"> 16/ 31 = 52%</t>
  </si>
  <si>
    <r>
      <t>Verificación agosto 31 de 2019: 
S</t>
    </r>
    <r>
      <rPr>
        <sz val="10"/>
        <rFont val="Arial"/>
        <family val="2"/>
      </rPr>
      <t xml:space="preserve">e constató en el cuadro de control de ejecución presupuestal  del proyecto 1194 - Fortalecimiento de  la Infraestructura de Tecnologías de la Información y las Comunicaciones de la Contraloría de Bogotá D.C. que para la meta 1  “Diseñar e implementar Sistema Integrado de Control Fiscal (Trazabilidad, Control y Seguimiento para apoyar el ejercicio del Control Fiscal)” se ejecutó a la 31/08/2019 el 4% del  total asignado ($1,869,500,000) lo que corresponde al 30% de los puntos de inversión programados, esto es, 3 contratos suscritos de 10 programados, mientras que para la meta 2-Diseñar e implementar Sistema de Gestión de Seguridad de la Información, se observó que se ha ejecutado el 39% del total del presupuesto asignado ($1.373.420.000), correspondiente al 62%, esto es, 13 contratos suscritos de los 21 programados.
Es de anotar, que en el Plan de Adquisiciones-PAA, se observó para  la meta 1  la necesidad para contratar "La Modernización y mantenimiento de la infraestructura tecnológica" la cual se encuentra  en estudios previos  según Memorando 3-2019-18690 de 25-06-2019, esta necesidad tiene un valor estimado  $1.400.000.000, lo que corresponde al 75% del total del presupuesto asignado para esta meta.
Se verificó en el PAA, que a la fecha  el proceso de GTI ha cumplido con las fechas de  radicación de la necesidad estimadas, los puntos de inversión restantes tienen fecha de radicación estimada entre septiembre y octubre de 2019.
Dado  la acción propuesta continúa en ejecución y en consecuencia el riesgo permanece abierto para seguimiento
</t>
    </r>
  </si>
  <si>
    <r>
      <t>Seguimiento agosto 31/2019:
Gestión de capacitación:</t>
    </r>
    <r>
      <rPr>
        <sz val="10"/>
        <rFont val="Arial"/>
        <family val="2"/>
      </rPr>
      <t xml:space="preserve"> La Dirección de TIC gestionó ante la Subdirección de Capacitación y Cooperación Técnica una acción de formación sobre “El cuidado de lo público y las consecuencias que trae el no cumplimiento de los deberes como servidor público”, la cual se impartió el 31 de mayo con una intensidad horaraia de 4 horas a los funcionarios de la Dirección de TIC, con el objetivo de sensibilizar y crear conciencia en los funcionarios de la Dirección de TIC sobre sobre la responsabilidad que se tiene como funcionario público y como custodio de la información que genera la entidad. 
El indicador para este período es del 100%</t>
    </r>
    <r>
      <rPr>
        <b/>
        <sz val="10"/>
        <rFont val="Arial"/>
        <family val="2"/>
      </rPr>
      <t xml:space="preserve">
Seguridad lógica de acceso a SI: S</t>
    </r>
    <r>
      <rPr>
        <sz val="10"/>
        <rFont val="Arial"/>
        <family val="2"/>
      </rPr>
      <t>e elaboraron los informes del segundo trimestre del año sobre la seguridad lógica de los sistemas de información SIGESPRO. SIVICOF y PREFIS.</t>
    </r>
    <r>
      <rPr>
        <b/>
        <sz val="10"/>
        <rFont val="Arial"/>
        <family val="2"/>
      </rPr>
      <t xml:space="preserve">
</t>
    </r>
    <r>
      <rPr>
        <sz val="10"/>
        <rFont val="Arial"/>
        <family val="2"/>
      </rPr>
      <t xml:space="preserve">
El valor del indicador para este periodo es del 50%
No se han reportado incidentes sobre robo o extracción de información.</t>
    </r>
  </si>
  <si>
    <t xml:space="preserve">
100%
2/ 4 = 50%
</t>
  </si>
  <si>
    <r>
      <rPr>
        <b/>
        <sz val="10"/>
        <rFont val="Arial"/>
        <family val="2"/>
      </rPr>
      <t xml:space="preserve">Verificación agosto 31 de 2019: </t>
    </r>
    <r>
      <rPr>
        <sz val="10"/>
        <rFont val="Arial"/>
        <family val="2"/>
      </rPr>
      <t xml:space="preserve">
Se verificó la ejecución de la actividad de capacitación sobre "El cuidado de lo público y las consecuencias que trae el no cumplimiento de los deberes como servidor público”, la cual fue realizada el 30/05/2019, en la escuela de Capacitación de la Contraloría
 Se constataron los informes sobre la seguridad lógica de los sistemas de información SIGESPRO. SIVICOF y PREFIS, en ninguno de ellos se presentaron incidencias. Estos informes reposan en la carpeta compartida de la dirección. 
Por lo descrito en esta verificación y en la de abril del presente año, la actividad 1 presenta un avance del 100%, no obstante  la actividad 2 aún se encuentra en ejecución por lo cual el riesgo no se puede considerar mitigado. </t>
    </r>
  </si>
  <si>
    <r>
      <rPr>
        <b/>
        <sz val="10"/>
        <rFont val="Arial"/>
        <family val="2"/>
      </rPr>
      <t xml:space="preserve">Seguimiento agosto 31/2019:
</t>
    </r>
    <r>
      <rPr>
        <sz val="10"/>
        <rFont val="Arial"/>
        <family val="2"/>
      </rPr>
      <t xml:space="preserve">
</t>
    </r>
    <r>
      <rPr>
        <b/>
        <sz val="10"/>
        <rFont val="Arial"/>
        <family val="2"/>
      </rPr>
      <t>Gestión de capacitación</t>
    </r>
    <r>
      <rPr>
        <sz val="10"/>
        <rFont val="Arial"/>
        <family val="2"/>
      </rPr>
      <t>: El día 30 de mayo en la sede de Capacitación y Cooperación técnica de la Contraloría de Bogotá,   los funcionarios de la Dirección de TIC recibieron la  capacitación "Cuidado de lo público - Consecuencias que trae el no cumplimiento de los deberes como servidor público" con una intensidad horaraia de 4 horas, 
En cuanto a la Estrategia de Divulgación y Sensibilización del SGSI, se ejecutaron las siguientes actividades:</t>
    </r>
    <r>
      <rPr>
        <b/>
        <sz val="10"/>
        <rFont val="Arial"/>
        <family val="2"/>
      </rPr>
      <t xml:space="preserve">
</t>
    </r>
    <r>
      <rPr>
        <sz val="10"/>
        <rFont val="Arial"/>
        <family val="2"/>
      </rPr>
      <t xml:space="preserve">Junio 05:  Noticontrol - TIPS de seguridad de la Alcaldía de Bogotá
Junio 06: papel tapiz- Micrositio del SGSI
junio 06: protector de pantalla - ADN SEGURIDAD
junio 19: Noticontrol - PHISHING
junio 20: Ecard - GESTION DE CONTRASEÑAS
junio 26: Ecard - Actualizaciones de seguridad 
junio 27: Noticontrol - Hábitos de ContraSegura
junio 27: Ecard- Accesibilidad de la Información
junio 27: Video - Manejo de Claves
junio27: Ecard - Actualizaciones de seguridad
julio 02: papel tapiz - PILARES DE SEGURIDAD DE LA INFORMACION
julio 02: Protecror de pantalla - EVOLUCION SGSI - CB
julio 02: Ecard - Actualizaciones de seguridad
julio 17: Noticontrol - Hábitos de Seguridad
julio 24: Noticontrol - Hábitos de Seguridad
julio 31: Noticontrol - Hábitos de Seguridad
agosto 02: Noticontrol - Hábitos de Seguridad
agosto 08: Papel tapiz - Conciencia en seguridad de la información
agosto 08: Protector de pantalla: Triangulo de capacidades organizacionales
SGSI
agosto 09: Ecard- Dia de la Seguridad de la Información
agosto 13: Noticontrol - Seguridad en redes sociales
agosto 20: Ecard - Avances de SGSI
agosto 22: Noticontrol - Estrategia 5,2 del PEI- Un camino para proteger la información Institucional
agosto 22: Noticontrol - Socialización de las políticas de seguridad de la Información - Comité
</t>
    </r>
    <r>
      <rPr>
        <b/>
        <sz val="10"/>
        <rFont val="Arial"/>
        <family val="2"/>
      </rPr>
      <t>Gestión de vulnerabilidades</t>
    </r>
    <r>
      <rPr>
        <sz val="10"/>
        <rFont val="Arial"/>
        <family val="2"/>
      </rPr>
      <t xml:space="preserve">:  Se realizó gestión de vulnerabilidades técnicas en los equipos de cómputo de la entidad. Según el informe elaborado, de las 4.125 vulnerabilidades encontradas, 3.028 fueron catalogadas  en nivel de criticidad ALTO. Estas vulnerabilidades fueron agrupadas por producto afectado llegando a un total de 73 vulnerabilidades de las cuales 67  fueron remediadas  con índice del 91.78%. 
</t>
    </r>
    <r>
      <rPr>
        <b/>
        <sz val="10"/>
        <rFont val="Arial"/>
        <family val="2"/>
      </rPr>
      <t>Procedimiento de Control de cambios en sistemas</t>
    </r>
    <r>
      <rPr>
        <sz val="10"/>
        <rFont val="Arial"/>
        <family val="2"/>
      </rPr>
      <t xml:space="preserve">: Se ha venido aplicando el Procedimiento para la adquisición, desarrollo y mantenimiento de sistemas de información.
</t>
    </r>
  </si>
  <si>
    <t xml:space="preserve">
38 /61 = 62%
</t>
  </si>
  <si>
    <t>A la fecha no se han presentado incidentes de seguridad relacionados con la pérdida de confidencialidad e integridad de información en bd.</t>
  </si>
  <si>
    <r>
      <rPr>
        <b/>
        <sz val="10"/>
        <rFont val="Arial"/>
        <family val="2"/>
      </rPr>
      <t xml:space="preserve">Seguimiento agosto 31/2019:
</t>
    </r>
    <r>
      <rPr>
        <sz val="10"/>
        <rFont val="Arial"/>
        <family val="2"/>
      </rPr>
      <t xml:space="preserve">
Plan de contingencias: Se realizaron las pruebas de escritorio y pruebas reales de acuerdo con los recursos técnicos de la Dirección de TIC.  Durante el segundo cuatrimestre se logró la configuración de copias de respaldo de los servidores virtuales que alojan sistemas de información críticos de la entidad.  De las 12 estrategias  del anexo 1 del Plan de Contingencias se han desarrollado 11 quedando pendiente la actividad de " Disponer de la Infraestructura de contingencia en la sede destinada como sede alterna del Centro de Datos  con los recursos necesarios de conectividad.   
El valor del indicador para esta actividad es del 91,67%.
Proyecto de inversión: El proyecto de inversión 1194 para el Fortalecimiento de  la Infraestructura de Tecnologías de la Información y las Comunicaciones de la Contraloría de Bogotá D.C., luego del traslado de recursos  y modificaciones al PAA aprobados por la Junta de Compras y Licitaciones, cuenta con una asignación presupuestal de $ 3.249.920.0000 para sus dos metas y con 31 puntos de inversión. Se ha venido ejecutando de acuerdo a la programación establecida en el PAA 2019 y la Dirección de TIC ha enviado oportunamente las solicitudes de contratación a la Dirección Administrativa y Financiera, ejecutándose durante este periodo $606.109.062 equivalente al 19% y 16 puntos de inversión, equivalente al 52%. La baja ejecución presupuestal se explica por la existencia de 5 procesos contractuales con un valor estimado que asciende a $ 2.294.693.259 equivalente al 71% del presupuesto asignado.
Mantenimiento equipos: La Direción de TIC ha venido ejecutando el cronograma de mantenimiento  a la infraestructura tecnológica de la entidad para la vigencia 2019.  El cronograma plantea mantenimiento a los equipos de 4  sedes externas, equipos en auditorías y equipos servidores del centro de datos.  Al 30 de agosto de 2019  son 222 equipos los que cuentan con mantenimiento preventivo, de la siguiente manera: 
Auditorias externas: 111 equipos
Sede de capacitación y Cooperación Técnica: 46 equipos
Sede Participación Ciudadana: 34 equipos
Sede Condominio: 61 equipos
Localidades:  136 equipos
Total equipos con mantenimiento preventivo a agosto 30 de 2019: 388
Para los equipos servidores, se tiene contrato de garantía con Hewlett Packard Enterprise contrato No. CO1.PCCNTR.699340  con objeto contractual "Adquisición de garantía, hardware y servicio de actualización y migración de plataforma virtual para el Data Center de la Contraloría de Bogotá D.C". 
No se reportaron incidentes de seguridad que afecten la disponibilidad de servicio.</t>
    </r>
  </si>
  <si>
    <t>No se han presentado incidentes de indisponibilidad del servicio.</t>
  </si>
  <si>
    <t xml:space="preserve">11 / 12 = 91,67 %
16 / 31 = 52%
5 / 6 = 83,33
</t>
  </si>
  <si>
    <r>
      <t xml:space="preserve">Seguimiento agosto 31/2019:
</t>
    </r>
    <r>
      <rPr>
        <sz val="10"/>
        <rFont val="Arial"/>
        <family val="2"/>
      </rPr>
      <t>Sitio de almacenamiento externo para cintas de backup:
Se tiene proyectado establecer la sede de San Cayetano como sede de resguardo externa de los medios de copias de respaldo, de acuerdo con la visita técnica que se realice para verificación del espacio que sea asignado.
El indicador para esta actividad es del 0%
Procedimiento de Backup modificado y adoptado: Con la resolución 30 del 19 de julio de 2019, fue aprobado el procedimiento PGTI-03 V7.0 "PROCEDIMIENTO PARA LA REALIZACIÓN Y CONTROL DE COPIAS DE RESPALDO (BACKUPS)".</t>
    </r>
  </si>
  <si>
    <t xml:space="preserve">
0%
100%</t>
  </si>
  <si>
    <r>
      <rPr>
        <b/>
        <sz val="10"/>
        <color theme="1"/>
        <rFont val="Arial"/>
        <family val="2"/>
      </rPr>
      <t xml:space="preserve">Seguimiento Agosto 2019:
</t>
    </r>
    <r>
      <rPr>
        <sz val="10"/>
        <color theme="1"/>
        <rFont val="Arial"/>
        <family val="2"/>
      </rPr>
      <t xml:space="preserve">
De acuerdo con este riesgo desde la Subdirección de Contratación se verificó las modificaciones aprobadas en la junta de compras  previa publicación plan anual de adquisiciones. Publicación:  http://intranet.contraloriabogota.gov.co/planes-programas las cuales corresponde a las modificaciones aprobadas. (ACTA No. 06 - ACTA No. 09).</t>
    </r>
  </si>
  <si>
    <r>
      <rPr>
        <b/>
        <sz val="10"/>
        <rFont val="Arial"/>
        <family val="2"/>
      </rPr>
      <t xml:space="preserve">Verificacion a agosto de 2019 </t>
    </r>
    <r>
      <rPr>
        <sz val="10"/>
        <rFont val="Arial"/>
        <family val="2"/>
      </rPr>
      <t xml:space="preserve">Revisada el Acta de Junta de Compras y Licitaciones No 06 de fecha 09-05-2019 se observa dentro de la misma que Mediante memorando 3-2019-13159 de 30-04-2019 y 3-2019-13337 de 02-05-2019, la doctora CARMEN ROSA MENDOZA SUAREZ, Directora de Tecnologías de la Información, radica solicitud de modificación al Plan Anual de Adquisiciones 2019, la cual se presenta a consideración de la Junta de Compras y Licitaciones, modificar el valor estimado de la necesidad de contratación de "Contratar la adquisición de equipos de tecnologías informática para la Contraloría de Bogotá D.C., de conformidad con lo establecido en las características y especificaciones definidas en las fichas técnicas", asociada con la Meta No. 2- Diseñar e implementar Sistema Gestión de Seguridad de la Información, Proyecto 1194, con el fin de completar los recursos que se requieren para la adquisición de equipos informáticos, la misma se encuentra actualizada   en la versión 4.0 del Plan Anual de Adquisiciones. 
Así mismo revisada el Acta de Junta de Compras y Licitaciones No 09 de fecha 26-06-2019 se observa dentro de la misma que la Subdirección DE SERVICIOS GENERALES solicito la Modificación de la necesidad del "Aplicativo Gestión Documental" Mediante memorando 3-2019-18690 de 25-06-2019  cuyo objeto fue  "Contratar la adquisición, configuración, parametrización, implementación y puesta en producción de un Sistema de Gestión Documental, para la Contraloría  de Bogotá" lo anterior por cuanto se constituye un menor riesgo para las bases de datos y la seguridad de la información, la misma se encuentra actualizada  en la versión 4.0 del Plan Anual de Adquisiciones.
Las Actas de Junta de Compras y Licitaciones se encuentran debidamente diligenciada y firmada. 
De esta manera se evidencia que se viene cumpliendo lo establecido en la Matriz de Riesgos y  sigue abierto hasta el 31/12/2019. 
</t>
    </r>
  </si>
  <si>
    <t xml:space="preserve">Acta de comité técnico No 25 de fecha 6 de Junio de 2019 de la auditoria de Regularidad No. 209 al IDRD, validar Observaciones en el informe preliminar.
En el punto Aprobación informe Preliminar modalidad regularidad vigencia 2018 del IDRD — PAD 2019, por el comité técnico sectorial, se encuentra la " asimismo se dio aplicación al proceso de caracterización al producto y las normas de derecho de autor”.
Acta No 27 del 18-06-19 ante el IRD auditoria Regularidad código No. 209 PAD 2019. Validar informe Final. en el punto 4 aprobación del informe Final de la auditoria se evidencia: que  "se da cumplimiento a las normas de derechos de autor en la elaboración del informe que se confirma y se plasman en el presente informe final de auditoría de regularidad".
Acta No. 28 del 26 de Junio de 2019, Validar informe preliminar ante la FUGA Fundación Gilberto Álzate Avendaño. en el punto 3 Aprobación del informe preliminar, se menciona lo pertinente a la norma así: dio aplicación al proceso de caracterización al producto y las normas de derecho de autor.
Acta No. 29 del 09-07-19 de junio de 2019, cuyo objetivo es   Validar informe Final, en el punto 3 de dicha acta donde se aprueba el informe final de la auditoria se plasma: “y se da cumplimiento a las normas de derecho de autor en la elaboración del informe".
Acta No. 33 del 08-09 de 2019 cuyo objetivo; Validar informe preliminar ante la IDPC Instituto Distrital de Patrimonio Cultural. en el punto 4 Aprobación informe preliminar queda evidenciado: , "así mismo se dio aplicación al proceso de caracterización al producto y las normas de derecho de autor".
Acta No. 34 del 20 de Agosto de 2019 cuyo objetivo.    Aprobar el   informe Final adelantada ante el IDPC, en el punto 4 Aprobación del informe final de dicha auditoria se evidencia: "así mismo se dio aplicación al proceso de caracterización al producto y las normas de derecho de autor".
Acta No. 35   de28- 08- 2019 cuyo objetivo. Validar informe preliminar ante la Orquesta Filarmónica de Bogotá OFB. en el punto 4, Otros Temas se encuentra la frase: " los requisitos de las observaciones y el cumplimiento de las normas de derecho de autor"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Presidente y Secretario.
Que se encuentran publicadas en el módulo de trazabilidad: https://web.powerapps.com/webplayer/app?appId=%2fproviders%2fMicrosoft.PowerApps%2fapps%2f2469de9d-db06-4b70-9152-e7316273ff38
</t>
  </si>
  <si>
    <r>
      <rPr>
        <b/>
        <sz val="10"/>
        <rFont val="Arial"/>
        <family val="2"/>
      </rPr>
      <t>Dirección Desarrollo Economico</t>
    </r>
    <r>
      <rPr>
        <sz val="10"/>
        <rFont val="Arial"/>
        <family val="2"/>
      </rPr>
      <t xml:space="preserve">
30 de agosto de 2019
A la fecha de éste reporte, se han terminado 5 Auditorías de Desempeño y 2 de Regularidad, sin demanda por plagio.
Cada vez que se aprueba el informe final de auditoria el  Director de  Desarrollo Económico para prevenir el riesgo verifica que la información entregada por el grupo auditor no presenta copia o plagios como lo señala el tema de las normas de derecho de autor a través de la revisión efectuada y la verificación de las citas, como se evidencia en actas de comité técnico Nos.   013 del 29/04/2019, 014 del 29/04/2019, 025 del 19/06/2019, 031 del 15 /07/ 2019, 032 del 15/07/2019, 033 del 15 de julio de 2019.
A la fecha se han publicado 3 informes de auditoría de desempeño del Instituto Para la Economía Social IPES y  1 de Regularidad, 1 informe de desempeño de la Secretaria Distrital de Desarrollo Económico  y 1 de regularidad y 1 de desempeño del invest in Bogota, donde no se ha presentado demanda por plagio por lo tanto el nivel de avance del indicador es del 100%.</t>
    </r>
  </si>
  <si>
    <t xml:space="preserve">Teniendo en cuenta que la presente verificación y seguimiento del mapa de riesgos corresponde al segundo cuatrimestre del año en curso, se corroboro la siguiente información:
• En el punto seis (6) de acta No. 25 con fecha 19-06-2019, correspondiente a la Auditoria de Desempeño No. 198, se verifico el cumplimiento de la aplicación de las normas de derechos de autor.
• En el punto seis (6) de acta No. 31 con fecha 15-07-2019, correspondiente a la auditoria de Desempeño No. 219, se verifico el cumplimiento de la aplicación de las normas de derechos de autor.
• En el punto seis (6) de acta No. 32 con fecha 15-07-2019, correspondiente a la auditoria de Desempeño No. 200, se verifico el cumplimiento de la aplicación de las normas de derechos de autor.
• En el punto seis (6) de acta No. 33 con fecha 15-07-2019, correspondiente a la auditoria de Desempeño No. 199, se verifico el cumplimiento de la aplicación de las normas de derechos de autor.
</t>
  </si>
  <si>
    <r>
      <rPr>
        <b/>
        <sz val="10"/>
        <rFont val="Arial"/>
        <family val="2"/>
      </rPr>
      <t>Dirección Habitat y Ambiente</t>
    </r>
    <r>
      <rPr>
        <sz val="10"/>
        <rFont val="Arial"/>
        <family val="2"/>
      </rPr>
      <t xml:space="preserve">
Reporte  Mayo a Agosto: se revisó y verificó en los informes finales el tema de cumplimiento de normas de derechos de autor, inclusión de fuentes y referencias, lo cual quedó registrado en actas de comité técnico N°  45  de 2019- 1R CVP COD 23 ;  N°44 de 2019 - 1R SDHT COD 24;   N° 49 de 2019 - 1R  IDYPBA COD 26 , N° 59 de 2019 - 1R. SDP; N° 60 de 2019 - 1R COD 28 SDA;  , No se ha recibido demanda por plagio. 
ESTÁN PUBLICADOS : 9  informes en la pagina de la Contraloría y dos están en trámite para cargue, dentro de los términos se allegó a la Dirección de Apoyo al Despacho.</t>
    </r>
  </si>
  <si>
    <t xml:space="preserve">Se evidenciaron las actas de comité técnico mediante las cuales se realizó la evaluación y aprobación de los informes finales de las siguientes auditorías:
Auditoría de Regularidad cód.23 - Caja de Vivienda Popular: Acta de Comité Técnico No.45 del 17/06/2019
Auditoría de Regularidad cód.24 - Secretaría Distrital de Hábitat: Acta de Comité Técnico No.44 del 17/06/2019
Auditoría de Desempeño cód.25 - Curaduría Urbana No.3: Acta de Comité Técnico No.54 del 15/07/2019 
Auditoría de Regularidad cód.26 - Instituto Distrital de Protección y Bienestar Animal IDPYBA: Acta de Comité Técnico No. 49 del 08/07/2019
Auditoría de Regularidad cód.27 - Secretaría Distrital de Planeación: Acta de Comité Técnico No.59 del 16/08/2019  
Auditoría de Regularidad cód.28 - Secretaría Distrital de Ambiente: Acta de Comité Técnico No.60 del 16/08/2019  
En las mismas se indica por parte del Director, que se debe revisar la inclusión de las fuentes y referenciación de cada uno de los documentos, cuadros, registros fotográficos y demás información citada, respetando los derechos de autor.
El riesgo continúa abierto para monitoreo y verificación en el último cuatrimestre de la vigencia 2019.
</t>
  </si>
  <si>
    <r>
      <rPr>
        <b/>
        <sz val="10"/>
        <rFont val="Arial"/>
        <family val="2"/>
      </rPr>
      <t>Dirección Integración Social</t>
    </r>
    <r>
      <rPr>
        <sz val="10"/>
        <color rgb="FFFF0000"/>
        <rFont val="Arial"/>
        <family val="2"/>
      </rPr>
      <t xml:space="preserve">
</t>
    </r>
    <r>
      <rPr>
        <sz val="10"/>
        <rFont val="Arial"/>
        <family val="2"/>
      </rPr>
      <t>Se revisaron y aprobaron los informes finales en acta de comité. Se valida el tema de citación de fuentes de conformidad con las normas de derecho de autor
Acta Comité No. 21 del 14-06-2019 aprobación Informe Auditoría Regularidad Secretaría Distrital de Integración Social Código 55
Acta Comité No. 23 del 25-06-2019 aprobación Informe Final Visita de Control Fiscal ante la SDIS Código 512
Acta Comité No. 28 del 09-07-2019 aprobación Informe Final Auditoría de Desempeño IDIPRON Código 56
A 31 de agosto están publicados los informes del primer semestre (auditoría regularidad IDIPRON y SDIS y Visita Fiscal SDIS). Ninguno ha sido demandado por plagio</t>
    </r>
  </si>
  <si>
    <t xml:space="preserve">Los funcionarios de la Oficina de Control Interno, en el proceso de vigilancia y control a la matriz de riesgo vigencia 2019 segundo cuatrimestre, establecieron que en dicha sectorial se adelantaron dos auditorías de regularidad y una de desempeño así: 
Acta No 21 del 14-06-19, cuyo objetivo es Validar y Aprobar  el informe Final Auditoria de Regularidad código No. 55 PAD 2019. Ante el SDIS. en el punto 3 Presentación y Sustentación del informe final de la auditoria se evidencia lo exigido en la norma así: “las fuentes que se citan se hace de manera adecuada, de conformidad con las normas de derecho de autor.". 
Acta No. 23 del 25-06-2019, revisión y Aprobación del informe de Visita Control Fiscal código 512   ante la SDIS F. en el punto 3 Presentación y Sustentación del Informe Final de la Auditoria en mención, se evidencia lo siguiente: “las fuentes que se citan se hace de manera adecuada, de conformidad con las normas de derecho de autor."
Acta No. 28 del 09-07-2019 Auditoria de Desempeño No. 56, cuyo objetivo es Revisión y Aprobación del informe Final ante el IDIPRON   Instituto Distrital para la Protección de la Niñez y la Juventud.  en el punto 3 Presentación y Sustentación del Informe Final de la Auditoria en mención “Se constató que el informe final del sujeto de control contempló lo definido en la caracterización del producto, cumple con los objetivos del Memorando de Asignación de Auditoria y el Plan de Trabajo y las fuentes que se citan se hace de manera adecuada, de conformidad con las normas de derecho de autor."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Presidente y Secretario.
Que se encuentran publicadas en el módulo de trazabilidad: https://web.powerapps.com/webplayer/app?appId=%2fproviders%2fMicrosoft.PowerApps%2fapps%2f2469de9d-db06-4b70-9152-e7316273ff38
</t>
  </si>
  <si>
    <r>
      <rPr>
        <b/>
        <sz val="10"/>
        <rFont val="Arial"/>
        <family val="2"/>
      </rPr>
      <t>Dirección de Hacienda</t>
    </r>
    <r>
      <rPr>
        <sz val="10"/>
        <color rgb="FFFF0000"/>
        <rFont val="Arial"/>
        <family val="2"/>
      </rPr>
      <t xml:space="preserve">
</t>
    </r>
    <r>
      <rPr>
        <sz val="10"/>
        <rFont val="Arial"/>
        <family val="2"/>
      </rPr>
      <t xml:space="preserve">En el segundo cuatrimestre 2019, finalizaron  y se  comunicaron cuatro(4) informes finales asi: 
Dos (2) de Auditoria de Regularidad. 
- Secretaria Distrital de Hacienda. Julio 8 de 2019
- Unidad Adminsitrativa Especial de Catastro Distrital. Junio 27
Dos (2) de Auditorias de Desempeño.
_ FONCEP- "Seguimiento cuotas partes pensionales por cobrar y por pagar" Julio 28
_ Loteria de Bogota Seguimiento a la compra, elaboración y distribución de formularios de juego de apuestas permanentes.Julio 28
De  conformidad con la revisiòn de los mismos por parte del Comitè Directivo y  lo  manifestado por los Gerentes de los Equipos de Auditoria , se citaron las fuentes de informaciòn respectivas y se  respetaron los derechos de autor, no  efectuando  plagio alguno en los  informes, tal como consta en Acta de Comite Tècnico No 28  UAECD,  No 31, SDH,  No 36 Loterìa de Bogotà Ttodas ellas de junio y FONCEP Acta Comitè No  37 de Julio de 2019. Con  corte a Agosto 30 de 2019,  No se han  presentado demandas por plagio de informaciòn en ninguno de los informes finales PAD 2019,  generados por esta Sectorial. </t>
    </r>
  </si>
  <si>
    <t xml:space="preserve">En la aprobación de los informes finales, las paginas 2/12 del Acta de comité Técnico N° 28 de junio 17de 2019; 2/13 del Acta N°31 de julio 03 de 2019; 2/7 del acta N°36 de julio 26 de2019, y 2/8 del acta N°37 de julio 26 de 2016, dan cuenta de la invocación explicita  por la revisión y respeto en cada uno de los informes con relación a las normas que rigen los derechos de autor.
Como resultado de la visita y seguimiento al mapa de riesgos segundo cuatrimestre se evidencian 04 actas, debidamente diligenciadas y firmadas por Presidente y Secretario y asistencia el equipo auditor, las cuales reposan en los archivos físicos de cada una de las auditorías, y en la intranet de la entidad, en el aplicativo Trazabilidad.
</t>
  </si>
  <si>
    <t xml:space="preserve">La Auditoria de regularidad No. 64 a Transmilenio, aprobada mediante acta de comité técnico No. 21 de fecha 19-06-2019, “el Sr Director pregunta  si el informe respeta las normas de derecho de autor,  El Gerente y Subdirector manifiestan que revisado el informe, se logró evidencia que se cumplen con dichas características".
En la Auditoría de regularidad No. 65 ante la secretaria de Movilidad, aprobada mediante acta de comité técnico No. 21 de fecha 19-06-2019. Acta de comité técnico No. 23 del 25-06-2019, donde se aprueba el informe final, se analizan los hallazgos en el acta de comité técnico No. 22 del 19 de junio del 2019, el informe cumpliera con las normas de derecho de autor y la caracterización del producto plasmado en el PVCGF. 
Acta No 30 del 23-08-2019 cuyo objetivo es presentación y aprobación del informe final de Auditoria de regularidad No. 67 ante la empresa metro de Bogotá.,  el informe cumpliera con las normas de derecho de autor y la caracterización del producto plasmado en el PVCGF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Presidente y Secretario.
Que se encuentran publicadas en el módulo de trazabilidad: 
https://web.powerapps.com/webplayer/app?appId=%2fproviders%2fMicrosoft.PowerApps%2fapps%2f2469de9d-db06-4b70-9152-e7316273ff38
</t>
  </si>
  <si>
    <t>NO SE REALIZAN OBSERVACIONES</t>
  </si>
  <si>
    <t>Se verificó el PAD 2019,  donde se pudo constatar que el DRI no realizo visitas fiscales para el segundo cuatrimestre del año en curso.</t>
  </si>
  <si>
    <t>0/0%</t>
  </si>
  <si>
    <t xml:space="preserve">Se evidenciaron las actas de comité técnico mediante las cuales se realizó la evaluación y aprobación de los informes finales de las siguientes auditorías y visitas fiscales:
Auditoría de Regularidad cód.11 - Departamento Administrativo de la Defensoría del Espacio Público DADEP: Acta de Comité Técnico No.24 del 18/06/2019
Auditoría de Regularidad cód.12 - Secretaría Distrital de Gobierno: Acta de Comité Técnico No.23 del 18/06/2019
Auditoría de Regularidad cód.13 - Instituto Distrital de Participación y Acción Comunal IDPAC: Acta de Comité Técnico No.33 del 26/08/2019 
Visita Fiscal cód. 510 - Secretaría Distrital de Gobierno: Acta de Comité Técnico del 16/05/2019
Visita Fiscal cód. 513 - Concejo de Bogotá: Acta de Comité Técnico del 12/08/2019  
En las mismas se indica que dando cumplimiento al riesgo antijurídico, se revisaron los informes finales de auditoría, dejando constancia que se verificó la correcta utilización de comillas, citas y fuentes con el propósito de evitar casos relacionados con el plagio.
El riesgo continúa abierto para monitoreo y verificación en el último cuatrimestre de la vigencia 2019.  
</t>
  </si>
  <si>
    <t>0/0</t>
  </si>
  <si>
    <t xml:space="preserve">Revisada las actas de Comité Técnico N°13 del 25 de abril de 2019; N° 15 del 29 de abril de 2019; N° 21 del 04 de junio; N° 21A del 10 de junio de 2019 y N° 28 del 02 de agosto de 2019, que de manera colectiva aprueban los informes finales de las 31 auditorías  relacionadas en el periodo objeto de monitoreo, evidenciamos que, contrario a lo registrado en la Matriz que analizamos,  en ninguna de ella se  hace  alusión  a la imperiosa necesidad de respetar las normas de derecho de autor a fin de evitar cualquier posibilidad del riegos de plagio.
Como resultado de la visita y seguimiento al mapa de riesgos segundo cuatrimestre se evidencian 05 actas, debidamente diligenciadas y firmadas por Presidente y Secretario y asistencia el equipo auditor las cuales reposan en los archivos físicos de cada una de las auditorias, y en la intranet de la entidad, en el aplicativo Trazabilidad.
</t>
  </si>
  <si>
    <t>• En las Actas relacionadas no se evidencia que se haya hecho alusión o revisión en las que quede explicito la importancia de citar fuentes bibliográficas y demás documentos consultados, en concordancia con las normas de derecho de autor</t>
  </si>
  <si>
    <t>2/2</t>
  </si>
  <si>
    <t xml:space="preserve">Los funcionarios de la Oficina de Control Interno, en el proceso de vigilancia y control a la matriz de riesgo vigencia 2019 establecieron que:
Revisada el Acta de comité técnico No. 10  de fecha Junio 15 de 2019 de la Dirección Sector Equidad Y Genero, correspondiente a la Auditoria de Regularidad Código No. 2 , se evidencia que la misma contiene explicito el tema de las normas de derecho de autor, cumpliendo lo establecido en la acción formulada en el Mapa de Riesgo Institucional.
Por lo anterior se evidencia que dentro del segundo cuatrimestre no se presentó ninguna demanda por  plagio.
</t>
  </si>
  <si>
    <t xml:space="preserve">Los funcionarios de la Oficina de Control Interno, en el proceso de vigilancia y control a la matriz de riesgo vigencia 2019 establecieron que:
Revisada el Acta de comité técnico No. 26  de fecha Junio 17 de 2019 de la Dirección Sector Salud, correspondiente a la Auditoria de Regularidad Código No.187 , se evidencia que la misma contiene explicito el tema de las normas de derecho de autor, cumpliendo lo establecido en la acción formulada en el Mapa de Riesgo Institucional.
Revisada el Acta de comité técnico No. 25  de fecha Junio 17 de 2019 de la Dirección Sector Salud, correspondiente a la Auditoria de Regularidad Código No.188, se evidencia que la misma contiene explicito el tema de las normas de derecho de autor, cumpliendo lo establecido en la acción formulada en el Mapa de Riesgo Institucional.
Por lo anterior se evidencia que dentro del segundo cuatrimestre no se presentó ninguna demanda por  plagio.
</t>
  </si>
  <si>
    <t xml:space="preserve">Los funcionarios de la Oficina de Control Interno, en el proceso de vigilancia y control a la matriz de riesgo vigencia 2019 establecieron que:
Revisada el Acta de comité técnico No. 22  de fecha Junio 17 de 2019 de la Dirección de Salud por parte del Gerente y Auditores, correspondiente a la Auditoria de Regularidad Código  No. 149 Asignada al Fondo Financiero Distrital de Salud, se evidencia que la misma contiene explicito el tema de las normas de derecho de autor, cumpliendo lo establecido en la acción formulada en el Mapa de Riesgo Institucional.
Revisada el Acta de comité técnico No. 23  de fecha Junio 17 de 2019 de la Dirección de Salud por parte del Gerente y Auditores, correspondiente a la Auditoria de Regularidad Código No. 150 Asignada  a CAPITAL SALUD EPS S.A.S, se evidencia que la misma contiene explicito el tema de las normas de derecho de autor, cumpliendo lo establecido en la acción formulada en el Mapa de Riesgo Institucional.
Revisada el Acta de comité técnico No. 24  de fecha Junio 17 de 2019 de la Dirección de Salud, correspondiente a la Auditoria de Regularidad Código No. 151 Asignada  a Subred Integrada de Servicio de Salud Sur E.S.E, se evidencia que la misma contiene explicito el tema de las normas de derecho de autor, cumpliendo lo establecido en la acción formulada en el Mapa de Riesgo Institucional.
Revisada el Acta de comité técnico No. 27 de fecha Junio 25 de 2019 de la Dirección de Salud, correspondiente a la Auditoria de Desempeño  Código No. 152 Asignada  a la Secretaria Distrital de Salud, se evidencia que la misma contiene explicito el tema de las normas de derecho de autor, cumpliendo lo establecido en la acción formulada en el Mapa de Riesgo Institucional.
Por lo anterior se evidencia que dentro del segundo cuatrimestre no se presentó ninguna demanda por  plagio.
</t>
  </si>
  <si>
    <t>En desarrollo de la verificación y seguimiento al mapa de riesgos, se logró evidenciar que en la página 14 del Acta de comité técnico No. 8, se aclaró que “una vez revisado el informe final de auditoria de Desempeño código 6. Se observa que cumple con el tema de las normas de derecho de autor, así mismo, se revisa que la Dirección Sector Gestión Jurídica a la fecha no cuenta con demanda alguna por plagio”.</t>
  </si>
  <si>
    <t>(3/3) 100%</t>
  </si>
  <si>
    <t xml:space="preserve">Las Actas de Comité Técnico N°14 de junio 17 de 2019 y N°18 de julio 24 de 2019 que aprueba los informes finales de las auditorias que se relacionan en este periodo de tiempo de monitoreo, registran, en conformidad, el respeto por tener en cuenta la correcta utilización de citas, fuente y demás referencias que contemplan las normas sobre derecho de autor.
Como resultado de la visita y seguimiento al mapa de riesgos segundo cuatrimestre se evidencian 02 actas, debidamente diligenciadas y firmadas por Presidente y Secretario y asistencia el equipo auditor, las cuales reposan en los archivos físicos de cada una de las auditorías, y en la intranet de la entidad, en el aplicativo Trazabilidad.
</t>
  </si>
  <si>
    <t xml:space="preserve">Se evidenciaron las actas de comité técnico mediante las cuales se realizó la evaluación y aprobación de los informes finales de las siguientes auditorías: 
Auditoría de Regularidad cód.169 - Grupo Energía de Bogotá S.A E.S.P GEB S.A E.S.P: Acta de Comité Técnico No.37 del 17/06/2019 
Auditoría de Regularidad cód.170 - Empresa de Acueducto, Alcantarillado de Bogotá, EAAB - E.S.P: Acta de Comité Técnico No.41 del 25/06/2019 y No.42 del 04/07/2019
Auditoría de Regularidad cód.171 - Unidad Administrativa Especial de Servicios Públicos - UAESP: Acta de Comité Técnico No.39 del 18/06/2019
Auditoría de Regularidad cód.172 - Empresa de Telecomunicaciones de Bogotá S.A. E.S.P - ETB: Acta de Comité Técnico No.36 del 13/06/2019
Auditoría de Desempeño cód.174 - Américas Bussines Process Services S.A: Acta de Comité Técnico No.52 del 24/07/2019
Visita Fiscal cód.514 - Américas Bussines Process Services S.A: Acta de Comité Técnico No.61 del 22/08/2019
En las mencionadas actas se aclara que las normas de derechos de autor fueron revisadas y no hay ningún incumplimiento frente a las mismas.
El riesgo continúa abierto para monitoreo y verificación en el último cuatrimestre de la vigencia 2019.  
</t>
  </si>
  <si>
    <t xml:space="preserve">La Auditoria de regularidad No. 64 a Transmilenio, que mediante memorando de asignación enviado con el SIGESPRO ·3-2018-36427 del 26-12-2018 se dan los tiempos establecidos para efectuar dicha visita así: Inicio el dia02-01-2019 y termina el 27-06-2019, se determinan recursos y duración de la auditoria, con cada una de las fases; Planeación, Ejecución informe y cierre de la Auditoria. El plan de trabajo y Cronogramas, se aprueban en el acta No.10 del 23 de Marzo del 2019.
En la Auditoría de regularidad No. 65 ante la secretaria de Movilidad, que mediante memorando de asignación enviado con el SIGESPRO ·3-2019-36424 del 26-12-2018 se dan los tiempos establecidos para efectuar dicha Auditoria así: Inicio el día 02-01-2019 y termina el 27-06-2019, se determinan recursos y duración de la auditoria, con cada una de las fases; Planeación, Ejecución informe y cierre de la Auditoria. El plan de trabajo y Cronogramas, se aprueban en el acta No.02 del 04 de Febrero del 2019. 
Auditoria de Regularidad No.66 ante el IDU "Instituto de Desarrollo Urbano", que mediante memorando de asignación enviado con el SIGESPRO ·3-2018-36568 del 27-12-2018 se dan los tiempos establecidos para efectuar dicha Auditoria así: Inicio el día 02-01-2019 y termina el 27-06-2019, se determinan recursos y duración de la auditoria, con cada una de las fases; Planeación, Ejecución informe y cierre de la Auditoria. El plan de trabajo y Cronogramas, se aprueban en el acta No.14 del 21 de mayo del 2019. 
Auditoria de Regularidad No 67, ante El Metro de Bogotá, que mediante memorando de asignación enviado con el SIGESPRO ·3-2019-36424 del 26-12-2018 se dan los tiempos establecidos para efectuar dicha Auditoria así: Inicio el día 30-04-2019 y termina el 27-08-2019, se determinan recursos y duración de la auditoria, con cada una de las fases; Planeación, Ejecución informe y cierre de la Auditoria. El plan de trabajo y Cronogramas, se aprueban en el acta No.12 del 22 de Mayo del 2019. 
Aprobación Informes Finales
En el acta de comité técnico No. 21 de fecha 19-06-2019, en el punto 3  " Presentación y Aprobación de los Informes Finales de la Auditoria de Regularidad." Queda aprobado el Informe Final de La Auditoria de regularidad No. 64 hecha ante la Empresa de Transporte del Tercer Milenio, “Transmilenio". En este mismo punto se observa que se aprueba el informe final de la Auditoria de Regularidad Código 65 ante la Secretaria Distrital de Movilidad.
Acta de comité técnico No. 23 del 25-06-2019, cuyo Objetivo es "Presentación y Aprobación del Informe Final de la Auditoría de Regularidad". Ante el Instituto de Desarrollo Urbano-I.D.U-, Código de Auditoría No. 66. PAD 2019, vigencia 2018.”. En el punto 3  " Presentación y Aprobación de los Informes Finales de la Auditoria de Regularidad." Queda aprobado el Informe Final de La Auditoria de regularidad No. 66. 
Acta No 30 del 23-08-2019 cuyo objetivo cuyo Objetivo es "Presentación y Aprobación del Informe Final de la Auditoría de Regularidad". Ante la Empresa Metro de Bogotá                Código de Auditoría No. 67”. En el punto 3  " Presentación y Aprobación de los Informes Finales de la Auditoria de Regularidad." Queda aprobado por Unanimidad el Informe Final de La Auditoria de regularidad No. 67.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Presidente y Secretario.
</t>
  </si>
  <si>
    <t>Se verificó el PAD 2019,  donde se pudo constatar que el DRI no realizo visitas fiscales para el segundo cuatrimestre del año en curso</t>
  </si>
  <si>
    <t xml:space="preserve">Se evidenciaron los memorandos de comunicación de los informes finales de las auditorías terminadas en el segundo cuatrimestre de 2019, verificando que los mismos se remitieran a los sujetos de control de acuerdo a las fechas de la fase de informe incluidas en los memorandos de asignación, como se observa a continuación:
Auditoría de Regularidad cód.11 - Departamento Administrativo de la Defensoría del Espacio Público DADEP
Fecha terminación fase de informe: 18/06/2019
Fecha remisión Informe Final: 19/06/2019
Auditoría de Regularidad cód.12 - Secretaría Distrital de Gobierno
Fecha terminación fase de informe: 18/06/2019
Fecha remisión Informe Final: 18/06/2019
Auditoría de Regularidad cód.13 - Instituto Distrital de Participación y Acción Comunal IDPAC
Fecha terminación fase de informe: 21/08/2019
Fecha remisión Informe Final: 26/08/2019
Visita Fiscal cód. 510 - Secretaría Distrital de Gobierno
Fecha terminación fase de informe: 16/05/2019
Fecha remisión Informe Final: 16/05/2019
Visita Fiscal cód. 513 - Concejo de Bogotá 
Fecha terminación fase de informe: 15/08/2019
Fecha remisión Informe Final: 13/08/2019
El riesgo continúa abierto para monitoreo y verificación en el último cuatrimestre de la vigencia 2019.
Es importante tener en cuenta las fechas programadas para cada fase de la auditoría, toda vez que al no enviar los informes dentro de los términos establecidos, afecta la fase de cierre de la misma; ejemplo de esto se evidenció en la auditoría de regularidad Cód.13, en la cual se remitió fuera de término el informe final y por ende se realizó el traslado del hallazgo disciplinario después de la fecha de cierre de la auditoría. Por esta razón es primordial tomar las medidas pertinentes que garanticen el cumplimiento de los términos establecidos dentro del proceso auditor.
</t>
  </si>
  <si>
    <t>Es importante tener en cuenta las fechas programadas para cada fase de la auditoría, toda vez que al no enviar los informes dentro de los términos establecidos, afecta la fase de cierre de la misma; ejemplo de esto se evidenció en la auditoría de regularidad Cód.13, en la cual se remitió fuera de término el informe final y por ende se realizó el traslado del hallazgo disciplinario despues de la fecha de cierre de la auditoría. Por esta razón es primordial tomar las medidas pertinentes que garanticen el cumplimiento de los términos establecidos dentro del proceso auditor.</t>
  </si>
  <si>
    <t>11 actuaciones sin incumplimiento / 11 actuaciones desarrolladas = 100%</t>
  </si>
  <si>
    <t xml:space="preserve">Las actas de Comité Técnico N°13 del 25 de abril de 2019; N° 15 del 29 de abril de 2019; N° 21 del 04 de junio; N° 21A del 10 de junio de 2019 y N° 28 del 02 de agosto de 2019, que de manera colectiva aprueban   los informes finales que las 31 auditorías  relacionadas en el periodo objeto de análisis, dan cuenta de que estas se realizaron en las fechas y términos previstos tanto en las fases que señala el  memorando de asignación, como en el plan de trabajo y su cronograma de actividades.
Como resultado de la visita y seguimiento al mapa de riesgos segundo cuatrimestre se evidencian 05 actas, debidamente diligenciadas y firmadas por Presidente y Secretario y asistencia el equipo auditor, las cuales reposan en los archivos físicos de cada una de las auditorías, y en la intranet de la entidad, en el aplicativo Trazabilidad
</t>
  </si>
  <si>
    <t xml:space="preserve">Los funcionarios de la Oficina de Control Interno, en el proceso de vigilancia y control a la matriz de riesgo vigencia 2019 establecieron que:
Revisado el memorando No. 2-2019-15061 de fecha 2019-07-15 se evidencia el envió  del informe final de la auditoria de Regularidad Código No.02 el mismo se encuentra dentro de los términos para su remisión, lo anterior cumpliendo con el procedimiento vigente. 
De esta manera se  evidencia en cumplimiento de los términos establecidos en el  procedimiento y la acción señalada en la matiz de riesgos por parte de la respectiva dependencia.
</t>
  </si>
  <si>
    <t xml:space="preserve">Los funcionarios de la Oficina de Control Interno, en el proceso de vigilancia y control a la matriz de riesgo vigencia 2019 establecieron que:
Revisado el memorando No. 2-2019-13146 de fecha 2019-06-18 se evidencia el envió  del informe final de la auditoria de Regularidad Código No. 187 el mismo se encuentra dentro de los términos para su remisión, lo anterior cumpliendo con el procedimiento vigente. 
Revisado el memorando No. 2-2019-13141 de fecha 2019-06-18 se evidencia el envió  del informe final de la auditoria de Regularidad Código No. 188 el mismo se encuentra dentro de los términos para su remisión, lo anterior cumpliendo con el procedimiento vigente. 
De esta manera se  evidencia en cumplimiento de los términos establecidos en el  procedimiento y la acción señalada en la matiz de riesgos por parte de la respectiva dependencia.
</t>
  </si>
  <si>
    <t xml:space="preserve">Cumplimiento Términos 
Visita de Control Fiscal No. 511 al SDCRD, que mediante memorando de asignación enviado con el SIGESPRO ·3-2019-12902 del 29-04-2019 se dan los tiempos establecidos para efectuar dicha visita así: Inicio el día 30-04-2019 y termina el 21-05-2019, se determinan los tiempos en cada una de las fases; Planeación, Ejecución informe y cierre de la Visita de Control Fiscal. El plan de trabajo y Cronogramas, se aprueban en el acta No. 17 del 3 de mayo del 2019
Auditoria de Regularidad No. 209 ante el IDRD, validar Observaciones en el informe preliminar. Que mediante memorando de asignación enviado con el SIGESPRO ·3-2019-36074 del 27-12-2018 se dan los tiempos establecidos para efectuar dicha Auditoria así: Inicio el día 02-01-2019 y termina el 28-06-2019. Se asignan recursos en tiempo y humanos, Se determinan los tiempos en cada una de las fases; Planeación, Ejecución informe y cierre de la Auditoria. El plan de trabajo y Cronogramas, se aprueban en el acta No. 4 del 4 de Febrero del 2019
Auditoria de Regularidad 220 ante la FUGA Fundación Gilberto Álzate Avendaño, que mediante memorando de asignación enviado con el SIGESPRO ·3-2019-12888 del 29-04-2019 se dan los tiempos establecidos para efectuar dicha Auditoria así: Inicio el día 30-04-2019 y termina el 12-07-2019. Se asignan recursos en tiempo y humanos, Se determinan los tiempos en cada una de las fases; Planeación, Ejecución informe y cierre de la Auditoria. El plan de trabajo y Cronogramas, se aprueban en el acta No. 4 del 4 de Febrero del 2019
Auditoria Regularidad código 211 ante la IDPC Instituto Distrital de Patrimonio Cultural. Que mediante memorando de asignación enviado con el SIGESPRO ·3-2019-12908 del 29-04-2019 se dan los tiempos establecidos para efectuar dicha Auditoria así: Inicio el día 30-04-2019 y termina el 28-08-2019. se asignan recursos en tiempo y humanos, Se determinan los tiempos en cada una de las fases; Planeación, Ejecución informe y cierre de la Auditoria. El plan de trabajo y Cronogramas, se aprueban en el acta No. 22 del 17 de Mayo del 2019.
Aprobación Informes Finales
Acta 21 del 15-5-2019 SDCRD VISITA IF PRELIMINAR Y FINAL, cuyo Objetivo es: Sustentar y validar el Informe preliminar de la visita de control fiscal ante la SDCRD, con ocasión del DPC 313-19 - PAD 2019. En el punto 4; Conclusiones se evidencia el siguiente texto: "el señor director, la señora subdirectora y la Señora Gerente, proceden a dar aprobación al informe final".
Acta 27 del 18-6-2019 IDRD REGULAR IF FINAL cuyo Objetivo es: Presentar y Validar el Informe Final de la Auditoria de Regularidad ante el IDRD vigencia 2018, PAD 2019 conforme los términos del Plan de trabajo. En el punto 4; “Aprobación del Informe Final Auditoria Regularidad IDRD vigencia 2018 PAD 2019", se evidencia el siguiente texto: "Por lo anterior, el señor Director, la señora Subdirectora y el señor Gerente, proceden a dar aprobación con relación a los hallazgos y al informe final."
Acta 29 del 9-7-2019 FUGA REGULAR cuyo Objetivo es: Presentar y aprobar el Informe Final de auditoría ante la Fundación Gilberto Álzate Avendaño - FUGA, modalidad de Regularidad  Vigencia 2018, PAD 2019.. En el punto 4; Aprobación se evidencia el siguiente texto: "Por lo anterior, el señor Director, la señora Subdirectora, y el señor Gerente, proceden a dar aprobación al Informe Final de Auditoria de Regularidad"
Acta 34 del 20-8-2019 IDPC Regular cuyo Objetivo es: Aprobar el informe final de auditoría modalidad de regularidad vigencia 2018 PAD 2019 adelantada ante el Instituto Distrital de Patrimonio Cultural -IDPC. En el punto 4; Aprobación Informe final; se evidencia el siguiente texto: "el señor director, la señora subdirectora y la Señora Gerente, proceden a dar aprobación al informe final"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Presidente y Secretario.
</t>
  </si>
  <si>
    <t xml:space="preserve">Teniendo en cuenta que la presente verificación y seguimiento del mapa de riesgos corresponde al segundo cuatrimestre del año en curso, se corroboro la siguiente información:
En Acta No. 25 con fecha 19-06-2019, correspondiente a la Auditoria de Desempeño No. 198, se verifico el cumplimiento de los términos establecidos por el equipo auditor en el cronograma establecido para la auditoria.
En Acta No. 31 con fecha 15-07-2019, correspondiente a la auditoria de Desempeño No. 219, se verifico el cumplimiento de los términos establecidos por el equipo auditor en el cronograma establecido para la auditoria.
En Acta No. 32 con fecha 15-07-2019, correspondiente a la auditoria de Desempeño No. 200, se verifico el cumplimiento de los términos establecidos por el equipo auditor en el cronograma establecido para la auditoria.
En Acta No. 33 con fecha 15-07-2019, correspondiente a la auditoria de Desempeño No. 199, se verifico el cumplimiento de los términos establecidos por el equipo auditor en el cronograma establecido para la auditoria.
</t>
  </si>
  <si>
    <t xml:space="preserve">
Cumplimiento Términos 
Auditoria de Regularidad código No. 55 PAD 2019. Ante el SDIS.  Que mediante memorando de asignación enviado con el SIGESPRO ·3-2018-36681 del 27-12-2018 se dan los tiempos establecidos para efectuar dicha Auditoria así: Inicio el día 02-01-2019 y termina el 27-06-2019. Se asignan recursos en tiempo y humanos, Se determinan los tiempos en cada una de las fases; Planeación, Ejecución informe y cierre de la Auditoria. El plan de trabajo y cronogramas se aprueban en el acta No. 02 del 29 de Enero del 2019.
Visita Control Fiscal código 512   ante la SDIS F.  Que mediante memorando de asignación enviado con el SIGESPRO ·3-2019-16471 del 31-05-2019 se dan los tiempos establecidos para efectuar dicha Auditoria así: Inicio el día 04-06-2019 y termina el 25-06-2019.  Se determinan los tiempos en cada una de las fases; Planeación, Ejecución e informe.   El plan de trabajo y cronogramas se aprueban en el acta No. 19 del 05 de Junio del 2019.
Auditoria de Desempeño No. 56, cuyo objetivo es Revisión y Aprobación del informe Final ante el IDIPRON   Instituto Distrital para la Protección de la Niñez y la Juventud.  Que mediante memorando de asignación enviado con el SIGESPRO ·3-2019-12655 del 25-04-2019 se dan los tiempos establecidos para efectuar dicha Auditoria así: Inicio el día 30-04-2019 y termina el 12-07-2019. Se asignan recursos en tiempo y humanos, Se determinan los tiempos en cada una de las fases; Planeación, Ejecución informe y cierre de la Auditoria. El plan de trabajo se aprueba en el acta No. 16 del 09 de mayo del 2019.
Aprobación Informes Finales
Acta No 21 del 14-06-19, cuyo objetivo es Validar y Aprobar el informe Final Auditoria de Regularidad código No. 55 PAD 2019. Ante el SDIS. “Se constató que el informe final del sujeto de control contempló lo definido en la caracterización del producto, cumple con los objetivos del Memorando de Asignación de Auditoría” 
Acta No. 23 del 25-06-2019, revisión y Aprobación del informe de Visita Control Fiscal código 512   ante la SDIS F. en el punto 3  Conclusión, "Se aprobó el informe final de la visita de control fiscal ante la Secretaría Distrital de Integración Social, Código 512, periodo auditado 2018 PAD 2019"
Acta No. 28 del 09-07-2019 Auditoria de Desempeño No. 56, cuyo objetivo es Revisión y Aprobación del informe Final ante el IDIPRON   Instituto Distrital para la Protección de la Niñez y la Juventud.  En el punto 3 Conclusión Se aprueba informe final de auditoría desempeño IDIPRON código 56.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Presidente y Secretario.
</t>
  </si>
  <si>
    <t xml:space="preserve">Los funcionarios de la Oficina de Control Interno, en el proceso de vigilancia y control a la matriz de riesgo vigencia 2019 establecieron que:
Revisado el memorando No. 2-2019-13144 de fecha 2019-06-18 se evidencia el envió  del informe final de la auditoria de Regularidad Código No. 149 el mismo se encuentra dentro de los términos para su remisión, lo anterior cumpliendo con el procedimiento vigente. 
Revisado el memorando No. 2-2019-13051 de fecha 2019-06-17  se evidencia el envió  del informe final de la auditoria de Regularidad Código No. 150 el mismo se encuentra dentro de los términos para su remisión, lo anterior cumpliendo con el procedimiento vigente. 
Revisado el memorando No. 2-2019-09077 de fecha 2019-04-30  se evidencia el envió  del informe final de la auditoria de Regularidad Código No. 151 el mismo se encuentra dentro de los términos para su remisión, lo anterior cumpliendo con el procedimiento vigente. 
Revisado el memorando No. 2-2019-13786 de fecha 2019-06-26  se evidencia el envió  del informe final de la auditoria de Desempeño Código No. 152 el mismo se encuentra dentro de los términos para su remisión, lo anterior cumpliendo con el procedimiento vigente. 
De esta manera se  evidencia en cumplimiento de los términos establecidos en el  procedimiento y la acción señalada en la matiz de riesgos por parte de la respectiva dependencia.
</t>
  </si>
  <si>
    <t xml:space="preserve">Las 4 Actas de comité Técnico N° 28 de junio 17de 2019; Acta N°31 de julio 03 de 2019; acta N°36 de julio 26 de2019, y el N°37 de julio 26 de 2016, realizadas en el marco del segundo cuatrimestre, certifican que las actuaciones de control fiscal se realizaron en los términos establecidos en el memorando de asignación, plan de trabajo, cronograma de actividades y prorroga aprobados.
Como resultado de la visita y seguimiento al mapa de riesgos segundo cuatrimestre se evidencian 04 actas, debidamente diligenciadas y firmadas por Presidente y Secretario y asistencia el equipo auditor, las cuales reposan en los archivos físicos de cada una de las auditorías, y en la intranet de la entidad, en el aplicativo Trazabilidad
</t>
  </si>
  <si>
    <t xml:space="preserve">Teniendo en cuenta que la presente verificación y seguimiento del mapa de riesgos corresponde al segundo cuatrimestre del año en curso, se sometieron a revisión las actas de comité técnico No. 07, 08, 09, y 10 donde se revisaron y aprobaron los informes preliminares y finales de las auditorias que corresponden a la vigencia observada, se evidencio:
En acta número 7 con fecha del 10 junio de 2019, “revisar y aprobar informe preliminar auditoría desempeño”, código 6 vigencia 2018 PAD 2019 se verifico el cumplimiento de los términos establecidos por el equipo auditor en el cronograma establecido para la auditoria.
Acta de Comité No. 8 con fecha del 20 junio de 2019, cuyo objetivo era  “Revisar y aprobar el Informe final de Auditoría de Desempeño, Código 6: Vigencia 2018, PAD 2019 "Evaluar la gestión fiscal del Proyecto de Inversión No. 7502 "Fortalecimiento Institucional de la Secretaria Jurídica Distrital - SJD’’, correspondiente a la vigencia fiscal 2018””, se verifico el cumplimiento de los términos establecidos por el equipo auditor en el cronograma establecido para la auditoria.
Acta de Comité No. 9 con fecha del 12 julio de 2019, cuyo objetivo era  “Revisar y aprobar el Plan de Trabajo y Programa de Auditoría, correspondiente a la Auditoria de Regularidad código 7, vigencia 2018 PAD 2019, a la Secretaria Jurídica Distrital SJD, para evaluar la gestión fiscal de la Secretaria Jurídica Distrital”, se verifico el cumplimiento de los términos establecidos por el equipo auditor en el cronograma establecido para la auditoria.
Acta de comité No. 10 con fecha del 28 agosto de 2019, cuyo objetivo era  “revisar y aprobar el informe preliminar de auditoria de regularidad, código 7, vigencia 2018, PAD 2019”, se verifico el cumplimiento de los términos establecidos por el equipo auditor en el cronograma establecido para la auditoria.
</t>
  </si>
  <si>
    <r>
      <rPr>
        <b/>
        <sz val="9"/>
        <rFont val="Arial"/>
        <family val="2"/>
      </rPr>
      <t xml:space="preserve">Verificación a agosto de 2019: </t>
    </r>
    <r>
      <rPr>
        <sz val="9"/>
        <rFont val="Arial"/>
        <family val="2"/>
      </rPr>
      <t>Se evidenciaron los memorandos de comunicación de los informes finales de las auditorías terminadas en el segundo cuatrimestre de 2019, verificando que los mismos se remitieran a los sujetos de control de acuerdo a las fechas de la fase de informe incluidas en los memorandos de asignación, como se observa a continuación:</t>
    </r>
    <r>
      <rPr>
        <b/>
        <sz val="9"/>
        <rFont val="Arial"/>
        <family val="2"/>
      </rPr>
      <t xml:space="preserve">
</t>
    </r>
    <r>
      <rPr>
        <b/>
        <i/>
        <sz val="9"/>
        <rFont val="Arial"/>
        <family val="2"/>
      </rPr>
      <t>*Auditoría de Regularidad cód.23</t>
    </r>
    <r>
      <rPr>
        <b/>
        <sz val="9"/>
        <rFont val="Arial"/>
        <family val="2"/>
      </rPr>
      <t xml:space="preserve"> </t>
    </r>
    <r>
      <rPr>
        <b/>
        <i/>
        <sz val="9"/>
        <rFont val="Arial"/>
        <family val="2"/>
      </rPr>
      <t xml:space="preserve">- </t>
    </r>
    <r>
      <rPr>
        <i/>
        <sz val="9"/>
        <rFont val="Arial"/>
        <family val="2"/>
      </rPr>
      <t>Caja de Vivienda Popular</t>
    </r>
    <r>
      <rPr>
        <sz val="9"/>
        <color rgb="FFFF0000"/>
        <rFont val="Arial"/>
        <family val="2"/>
      </rPr>
      <t xml:space="preserve">
</t>
    </r>
    <r>
      <rPr>
        <sz val="9"/>
        <rFont val="Arial"/>
        <family val="2"/>
      </rPr>
      <t>Fecha terminación fase de informe: 18/06/2019
Fecha remisión Informe Final: 17/06/2019</t>
    </r>
    <r>
      <rPr>
        <b/>
        <sz val="9"/>
        <color rgb="FFFF0000"/>
        <rFont val="Arial"/>
        <family val="2"/>
      </rPr>
      <t xml:space="preserve">
</t>
    </r>
    <r>
      <rPr>
        <b/>
        <i/>
        <sz val="9"/>
        <color rgb="FFFF0000"/>
        <rFont val="Arial"/>
        <family val="2"/>
      </rPr>
      <t xml:space="preserve">
</t>
    </r>
    <r>
      <rPr>
        <b/>
        <i/>
        <sz val="9"/>
        <rFont val="Arial"/>
        <family val="2"/>
      </rPr>
      <t>*Auditoría de Regularidad cód.24</t>
    </r>
    <r>
      <rPr>
        <b/>
        <sz val="9"/>
        <rFont val="Arial"/>
        <family val="2"/>
      </rPr>
      <t xml:space="preserve"> </t>
    </r>
    <r>
      <rPr>
        <i/>
        <sz val="9"/>
        <rFont val="Arial"/>
        <family val="2"/>
      </rPr>
      <t xml:space="preserve">- Secretaría Distrital de Hábitat </t>
    </r>
    <r>
      <rPr>
        <b/>
        <sz val="9"/>
        <color rgb="FFFF0000"/>
        <rFont val="Arial"/>
        <family val="2"/>
      </rPr>
      <t xml:space="preserve">
</t>
    </r>
    <r>
      <rPr>
        <sz val="9"/>
        <rFont val="Arial"/>
        <family val="2"/>
      </rPr>
      <t>Fecha terminación fase de informe: 18/06/2019
Fecha remisión Informe Final: 17/06/2019</t>
    </r>
    <r>
      <rPr>
        <b/>
        <sz val="9"/>
        <color rgb="FFFF0000"/>
        <rFont val="Arial"/>
        <family val="2"/>
      </rPr>
      <t xml:space="preserve">
</t>
    </r>
    <r>
      <rPr>
        <b/>
        <i/>
        <sz val="9"/>
        <rFont val="Arial"/>
        <family val="2"/>
      </rPr>
      <t xml:space="preserve">*Auditoría de Regularidad cód.26 - </t>
    </r>
    <r>
      <rPr>
        <i/>
        <sz val="9"/>
        <rFont val="Arial"/>
        <family val="2"/>
      </rPr>
      <t>Instituto Distrital de Protección y Bienestar Animal IDPYBA</t>
    </r>
    <r>
      <rPr>
        <b/>
        <sz val="9"/>
        <color rgb="FFFF0000"/>
        <rFont val="Arial"/>
        <family val="2"/>
      </rPr>
      <t xml:space="preserve">
</t>
    </r>
    <r>
      <rPr>
        <sz val="9"/>
        <rFont val="Arial"/>
        <family val="2"/>
      </rPr>
      <t>Fecha terminación fase de informe: 08/07/2019
Fecha remisión Informe Final: 09/07/2019</t>
    </r>
    <r>
      <rPr>
        <b/>
        <sz val="9"/>
        <color rgb="FFFF0000"/>
        <rFont val="Arial"/>
        <family val="2"/>
      </rPr>
      <t xml:space="preserve">
</t>
    </r>
    <r>
      <rPr>
        <b/>
        <i/>
        <sz val="9"/>
        <rFont val="Arial"/>
        <family val="2"/>
      </rPr>
      <t xml:space="preserve">
*Auditoría de Desempeño cód.25 - </t>
    </r>
    <r>
      <rPr>
        <i/>
        <sz val="9"/>
        <rFont val="Arial"/>
        <family val="2"/>
      </rPr>
      <t>Curaduría Urbana No.3</t>
    </r>
    <r>
      <rPr>
        <b/>
        <sz val="9"/>
        <rFont val="Arial"/>
        <family val="2"/>
      </rPr>
      <t xml:space="preserve">
</t>
    </r>
    <r>
      <rPr>
        <sz val="9"/>
        <rFont val="Arial"/>
        <family val="2"/>
      </rPr>
      <t>Fecha terminación fase de informe: 15/07/2019
Fecha remisión Informe Final: 15/07/2019</t>
    </r>
    <r>
      <rPr>
        <b/>
        <sz val="9"/>
        <rFont val="Arial"/>
        <family val="2"/>
      </rPr>
      <t xml:space="preserve">
</t>
    </r>
    <r>
      <rPr>
        <b/>
        <i/>
        <sz val="9"/>
        <rFont val="Arial"/>
        <family val="2"/>
      </rPr>
      <t>*Auditoría de Regularidad cód.27 -</t>
    </r>
    <r>
      <rPr>
        <i/>
        <sz val="9"/>
        <rFont val="Arial"/>
        <family val="2"/>
      </rPr>
      <t xml:space="preserve"> Secretaría Distrital de Planeación </t>
    </r>
    <r>
      <rPr>
        <sz val="9"/>
        <rFont val="Arial"/>
        <family val="2"/>
      </rPr>
      <t xml:space="preserve"> 
Fecha terminación fase de informe: 22/08/2019
Fecha remisión Informe Final: 20/08/2019</t>
    </r>
    <r>
      <rPr>
        <sz val="9"/>
        <color rgb="FFFF0000"/>
        <rFont val="Arial"/>
        <family val="2"/>
      </rPr>
      <t xml:space="preserve">
</t>
    </r>
    <r>
      <rPr>
        <b/>
        <sz val="9"/>
        <color rgb="FFFF0000"/>
        <rFont val="Arial"/>
        <family val="2"/>
      </rPr>
      <t xml:space="preserve">
</t>
    </r>
    <r>
      <rPr>
        <b/>
        <i/>
        <sz val="9"/>
        <rFont val="Arial"/>
        <family val="2"/>
      </rPr>
      <t xml:space="preserve">*Auditoría de Regularidad cód.28 - </t>
    </r>
    <r>
      <rPr>
        <i/>
        <sz val="9"/>
        <rFont val="Arial"/>
        <family val="2"/>
      </rPr>
      <t>Secretaría Distrital de Ambiente</t>
    </r>
    <r>
      <rPr>
        <b/>
        <i/>
        <sz val="9"/>
        <rFont val="Arial"/>
        <family val="2"/>
      </rPr>
      <t xml:space="preserve"> </t>
    </r>
    <r>
      <rPr>
        <b/>
        <sz val="9"/>
        <color rgb="FFFF0000"/>
        <rFont val="Arial"/>
        <family val="2"/>
      </rPr>
      <t xml:space="preserve">
</t>
    </r>
    <r>
      <rPr>
        <sz val="9"/>
        <rFont val="Arial"/>
        <family val="2"/>
      </rPr>
      <t>Fecha terminación fase de informe: 21/08/2019
Fecha remisión Informe Final: 20/08/2019</t>
    </r>
    <r>
      <rPr>
        <b/>
        <sz val="9"/>
        <color rgb="FFFF0000"/>
        <rFont val="Arial"/>
        <family val="2"/>
      </rPr>
      <t xml:space="preserve">
</t>
    </r>
    <r>
      <rPr>
        <sz val="9"/>
        <rFont val="Arial"/>
        <family val="2"/>
      </rPr>
      <t xml:space="preserve">El riesgo continúa abierto para monitoreo y verificación en el último cuatrimestre de la vigencia 2019.  </t>
    </r>
  </si>
  <si>
    <r>
      <rPr>
        <b/>
        <sz val="9"/>
        <rFont val="Arial"/>
        <family val="2"/>
      </rPr>
      <t xml:space="preserve">Verificación a agosto de 2019: </t>
    </r>
    <r>
      <rPr>
        <sz val="9"/>
        <rFont val="Arial"/>
        <family val="2"/>
      </rPr>
      <t>Se evidenciaron los memorandos de comunicación de los informes finales de las auditorías terminadas en el segundo cuatrimestre de 2019, verificando que los mismos se remitieran a los sujetos de control de acuerdo a las fechas de la fase de informe incluidas en los memorandos de asignación, como se observa a continuación:</t>
    </r>
    <r>
      <rPr>
        <b/>
        <sz val="9"/>
        <color rgb="FFFF0000"/>
        <rFont val="Arial"/>
        <family val="2"/>
      </rPr>
      <t xml:space="preserve">
</t>
    </r>
    <r>
      <rPr>
        <b/>
        <i/>
        <sz val="9"/>
        <color rgb="FFFF0000"/>
        <rFont val="Arial"/>
        <family val="2"/>
      </rPr>
      <t xml:space="preserve">
</t>
    </r>
    <r>
      <rPr>
        <b/>
        <i/>
        <sz val="9"/>
        <rFont val="Arial"/>
        <family val="2"/>
      </rPr>
      <t>*Auditoría de Regularidad cód.169</t>
    </r>
    <r>
      <rPr>
        <i/>
        <sz val="9"/>
        <rFont val="Arial"/>
        <family val="2"/>
      </rPr>
      <t xml:space="preserve"> - Grupo Energía de Bogotá S.A E.S.P GEB S.A E.S.P</t>
    </r>
    <r>
      <rPr>
        <b/>
        <sz val="9"/>
        <rFont val="Arial"/>
        <family val="2"/>
      </rPr>
      <t xml:space="preserve"> 
</t>
    </r>
    <r>
      <rPr>
        <sz val="9"/>
        <rFont val="Arial"/>
        <family val="2"/>
      </rPr>
      <t>Fecha terminación fase de informe: 18/06/2019
Fecha remisión Informe Final: 17/06/2019</t>
    </r>
    <r>
      <rPr>
        <b/>
        <sz val="9"/>
        <rFont val="Arial"/>
        <family val="2"/>
      </rPr>
      <t xml:space="preserve">
</t>
    </r>
    <r>
      <rPr>
        <b/>
        <i/>
        <sz val="9"/>
        <rFont val="Arial"/>
        <family val="2"/>
      </rPr>
      <t>*Auditoría de Regularidad cód.170</t>
    </r>
    <r>
      <rPr>
        <i/>
        <sz val="9"/>
        <rFont val="Arial"/>
        <family val="2"/>
      </rPr>
      <t xml:space="preserve"> - Empresa de Acueducto, Alcantarillado de Bogotá, EAAB - E.S.P</t>
    </r>
    <r>
      <rPr>
        <sz val="9"/>
        <rFont val="Arial"/>
        <family val="2"/>
      </rPr>
      <t xml:space="preserve"> </t>
    </r>
    <r>
      <rPr>
        <b/>
        <sz val="9"/>
        <rFont val="Arial"/>
        <family val="2"/>
      </rPr>
      <t xml:space="preserve">
</t>
    </r>
    <r>
      <rPr>
        <sz val="9"/>
        <rFont val="Arial"/>
        <family val="2"/>
      </rPr>
      <t>Fecha terminación fase de informe: 18/06/2019
Fecha remisión Informe Final: 21/06/2019</t>
    </r>
    <r>
      <rPr>
        <b/>
        <sz val="9"/>
        <rFont val="Arial"/>
        <family val="2"/>
      </rPr>
      <t xml:space="preserve">
</t>
    </r>
    <r>
      <rPr>
        <b/>
        <i/>
        <sz val="9"/>
        <rFont val="Arial"/>
        <family val="2"/>
      </rPr>
      <t>*Auditoría de Regularidad cód.171</t>
    </r>
    <r>
      <rPr>
        <i/>
        <sz val="9"/>
        <rFont val="Arial"/>
        <family val="2"/>
      </rPr>
      <t xml:space="preserve"> - Unidad Administrativa Especial de Servicios Públicos - UAESP </t>
    </r>
    <r>
      <rPr>
        <b/>
        <sz val="9"/>
        <rFont val="Arial"/>
        <family val="2"/>
      </rPr>
      <t xml:space="preserve">
</t>
    </r>
    <r>
      <rPr>
        <sz val="9"/>
        <rFont val="Arial"/>
        <family val="2"/>
      </rPr>
      <t>Fecha terminación fase de informe: 18/06/2019
Fecha remisión Informe Final: 18/06/2019</t>
    </r>
    <r>
      <rPr>
        <b/>
        <sz val="9"/>
        <color rgb="FFFF0000"/>
        <rFont val="Arial"/>
        <family val="2"/>
      </rPr>
      <t xml:space="preserve">
</t>
    </r>
    <r>
      <rPr>
        <b/>
        <i/>
        <sz val="9"/>
        <rFont val="Arial"/>
        <family val="2"/>
      </rPr>
      <t>*Auditoría de Regularidad cód.172</t>
    </r>
    <r>
      <rPr>
        <i/>
        <sz val="9"/>
        <rFont val="Arial"/>
        <family val="2"/>
      </rPr>
      <t xml:space="preserve"> - Empresa de Telecomunicaciones de Bogotá S.A. E.S.P - ETB</t>
    </r>
    <r>
      <rPr>
        <b/>
        <sz val="9"/>
        <rFont val="Arial"/>
        <family val="2"/>
      </rPr>
      <t xml:space="preserve">
</t>
    </r>
    <r>
      <rPr>
        <sz val="9"/>
        <rFont val="Arial"/>
        <family val="2"/>
      </rPr>
      <t>Fecha terminación fase de informe: 18/06/2019
Fecha remisión Informe Final: 14/06/2019</t>
    </r>
    <r>
      <rPr>
        <b/>
        <sz val="9"/>
        <rFont val="Arial"/>
        <family val="2"/>
      </rPr>
      <t xml:space="preserve">
</t>
    </r>
    <r>
      <rPr>
        <b/>
        <i/>
        <sz val="9"/>
        <rFont val="Arial"/>
        <family val="2"/>
      </rPr>
      <t xml:space="preserve">*Auditoría de Desempeño cód.174 </t>
    </r>
    <r>
      <rPr>
        <i/>
        <sz val="9"/>
        <rFont val="Arial"/>
        <family val="2"/>
      </rPr>
      <t xml:space="preserve">- Américas Bussines Process Services S.A </t>
    </r>
    <r>
      <rPr>
        <b/>
        <sz val="9"/>
        <rFont val="Arial"/>
        <family val="2"/>
      </rPr>
      <t xml:space="preserve">
</t>
    </r>
    <r>
      <rPr>
        <sz val="9"/>
        <rFont val="Arial"/>
        <family val="2"/>
      </rPr>
      <t>Fecha terminación fase de informe: 26/07/2019
Fecha remisión Informe Final: 24/06/2019</t>
    </r>
    <r>
      <rPr>
        <b/>
        <sz val="9"/>
        <rFont val="Arial"/>
        <family val="2"/>
      </rPr>
      <t xml:space="preserve">
</t>
    </r>
    <r>
      <rPr>
        <b/>
        <i/>
        <sz val="9"/>
        <rFont val="Arial"/>
        <family val="2"/>
      </rPr>
      <t xml:space="preserve">*Visita Fiscal cód.514 </t>
    </r>
    <r>
      <rPr>
        <i/>
        <sz val="9"/>
        <rFont val="Arial"/>
        <family val="2"/>
      </rPr>
      <t>- Américas Bussines Process Services S.A</t>
    </r>
    <r>
      <rPr>
        <b/>
        <sz val="9"/>
        <rFont val="Arial"/>
        <family val="2"/>
      </rPr>
      <t xml:space="preserve"> 
</t>
    </r>
    <r>
      <rPr>
        <sz val="9"/>
        <rFont val="Arial"/>
        <family val="2"/>
      </rPr>
      <t>Fecha terminación fase de informe: 22/08/2019
Fecha remisión Informe Final: 22/08/2019
El riesgo continúa abierto para monitoreo y verificación en el último cuatrimestre de la vigencia 2019.</t>
    </r>
  </si>
  <si>
    <t>Se ajustó el procedimiento para adelantar el proceso administrativo sancionatorio fiscal, adoptado mediante Resolución Reglamentaria No. 029 de Junio 26 de 2019, en el cual se incorporaron puntos de control que garantizan el cumplimiento de los términos establecidos para resolver los recursos de reposición y en subsidio de apelación.</t>
  </si>
  <si>
    <t xml:space="preserve">Se evidenciaron las modificaciones realizadas al "Procedimiento para Adelantar Proceso Administrativo Sancionatorio Fiscal" relacionadas con la inclusión del punto de control de la actividad No.15, con la cual se busca garantizar el cumplimiento de los términos establecidos para resolver recursos de reposición y en subsidio de apelación. El mencionado procedimiento fue adoptado mediante R.R 029 del 26/06/2019. Con lo anterior se mitiga el presente riesgo.
Es importante que el proceso evalúe la conveniencia de continuar administrando el riesgo a través de otra actividad o de lo contrario determine su retiro del mapa de riesgos
</t>
  </si>
  <si>
    <t>Es importante que el proceso evalúe la conveniencia de continuar administrando el riesgo a través de otra actividad o de lo contrario determine su retiro del mapa de riesgos.</t>
  </si>
  <si>
    <t xml:space="preserve">La Auditoria de regularidad No. 64 a Transmilenio, aprobada mediante acta de comité técnico No. 21 de fecha 19-06-2019, se evidencian 44 hallazgos presunta incidencia administrativa y 33 hallazgos con presunta incidencia disciplinaria, y se encuentra analizados los hallazgos con sus atributos de; criterio, condición, causa y efecto. 
En la Auditoría de regularidad No. 65 ante la secretaria de Movilidad, aprobada mediante acta de comité técnico No. 21 de fecha 19-06-2019,  donde se analizan 20 hallazgos con presunta incidencia administrativa, 17 hallazgos con presunta incidencia disciplinaria y 1 hallazgo con presunta incidencia fiscal por valor de $23.367.909.657 pesos. 3- Acta de comité técnico No. 23 del 25-06-2019, donde se aprueba el informe final, se encuentran analizados 42 hallazgos con presunta incidencia administrativa, 18 hallazgos con incidencia disciplinaria, el gestor de calidad hace aclaración que los atributos de los hallazgos se encuentran inmersos en el acta No. 22 de 19-06-2019 donde se analiza la Auditoria de Regularidad No. 66. Se reactiva el comité Directivo en el punto 3 “presentación y aprobación del informe preliminar” se expone y plasman las características de los hallazgo; criterio, condición, causa y efecto.
Acta No 30 del 26-08-2019 cuyo objetivo es presentación y aprobación del informe final de Auditoria de regularidad No. 67 ante la empresa metro de Bogotá., donde se encuentran analizados 29 hallazgos con presunta incidencia Administrativa, 19 hallazgos con presunta incidencia disciplinaria, 3 hallazgos con presunta incidencia penal, 4 hallazgos con presunta incidencia fiscal por un valor de $1.005.738.198. Se expone y plasman las características de los hallazgo; criterio, condición, causa y efecto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por el presidente y secretario.
Se encuentra que en las auditorias existen los siguientes documentos soportes Declaraciones de Independencia así:
• Regularidad No. 64 Transmilenio 18 Declaraciones de Independencia
• Regularidad No. 65 SDM, 16 Declaraciones de Independencia
• Regularidad No. 66 IDU, 21 Declaraciones de Independencia
• Regularidad No. 67 Metro Bogotá, 15 Declaraciones de Independencia.
Como resultado de la visita y seguimiento al mapa de riesgos segundo cuatrimestre se evidencian 68 documentos declaraciones de independencia, debidamente diligenciados y firmados por las personas asignadas para realizar dichas auditorias, reposan en los archivos físicos de cada una de las auditorias, y en la intranet de la entidad en el módulo Trazabilidad.
</t>
  </si>
  <si>
    <t>• En el acta No. 30, no se encuentran los atributos que deben tener los hallazgos</t>
  </si>
  <si>
    <t>1) No Registra
2)100%</t>
  </si>
  <si>
    <t>100%
102</t>
  </si>
  <si>
    <t xml:space="preserve">De acuerdo con las Actas de Comité Técnico evidenciadas, los hallazgos incluidos en los cinco (5) informes finales aprobados, producto de las auditorías terminadas en el segundo cuatrimestre de 2019, cumplen con los elementos de condición, criterio, causa y efecto, como se observa:
Auditoría de Regularidad cód.11 - Departamento Administrativo de la Defensoría del Espacio Público DADEP: 32 hallazgos administrativos, 11 disciplinarios y 5 fiscales. Se encuentran diligenciadas las declaraciones de independencia de los 14 servidores públicos que intervinieron en la auditoría, incluyendo contratistas, gerente y auditores. 
Auditoría de Regularidad cód.12 - Secretaría Distrital de Gobierno: 25 hallazgos administrativos, 3 disciplinarios y 1 fiscal. Se encuentran diligenciadas y firmadas las declaraciones de independencia de los 13 servidores públicos que intervinieron en la auditoría, incluyendo contratistas, gerente y auditores.
Auditoría de Regularidad cód.13 - Instituto Distrital de Participación y Acción Comunal IDPAC: 24 hallazgos administrativos y 3 disciplinarios. Se encuentran diligenciadas y firmadas las declaraciones de independencia de los 10 servidores públicos que intervinieron en la auditoría, encontrándose auditores, gerentes, contratistas, subdirector y director.
Visita Fiscal cód. 510 - Secretaría Distrital de Gobierno: 4 hallazgos administrativos, 2 disciplinarios y 1 fiscal. Se encuentran diligenciadas y firmadas las declaraciones de independencia de los 7 servidores públicos que intervinieron en la visita fiscal, incluido contratistas. 
Visita Fiscal cód. 513 - Concejo de Bogotá: 4 hallazgos administrativos. Se encuentran diligenciadas y firmadas las declaraciones de independencia de los 5 servidores públicos que intervinieron en la visita fiscal, incluyendo director, subdirector, gerente y auditores.
El riesgo continúa abierto para monitoreo y verificación en el último cuatrimestre de la vigencia 2019. 
</t>
  </si>
  <si>
    <t>295 hallazgos cumplen atributos /295 hallazgos en informes =100%
393 anexos declaraciones de independencia firmadas/163 auditores que ejecutan las auditorías previstas =100%</t>
  </si>
  <si>
    <t xml:space="preserve">Se confirmó que mediante las siguientes Actas de Comité Técnico la Dirección de Participación Ciudadana y Desarrollo Local aprobó colectivamente los informes finales de las Gerencias Locales que finalizaron auditoria en este periodo, así:
N°13 del 25 de abril de 2019, se revisó y aprobó de forma y de fondo los informes finales de auditorías Regularidad de los Fondos de Desarrollo Local de: Tunjuelito; Sumapaz; La Candelaria; Fontibón; Teusaquillo; Los Mártires; Chapinero; Puente Aranda; Santa Fe; y Barrios Unidos: 106 hallazgos.
N°15 del 29 de abril de 2019, se revisó y aprobó de forma y de fondo el informe final de auditoría Regularidad del Fondos de Desarrollo Local Antonio Nariño: 8 hallazgos.
N°21 del 04 de junio 2019, revisar y aprobar de forma y fondo el informe final de auditoria de Regularidad de Factores Control Fiscal interno, Plan de Mejoramiento, Gestión Contractual, Planes, Programas y Proyectos, Gestión y Balance Social e incorporación de Estados Financieros; de los siguientes Fondos de Desarrollo Local de: Usaquén; Usme; Ciudad Bolívar; Kennedy; Suba; San Cristóbal; Rafael Uribe Uribe y Bosa: 108 hallazgos.
N°21 (A) del 10 de junio-2019, se revisó y aprobó de forma y de fondo los informes finales de auditorías Regularidad de los Fondos de Desarrollo Local Engativá: 23 hallazgos.
N°28 del 02 de agosto 2019, se revisó y aprobó de forma y de fondo los informes finales de auditorías Desempeño de los Fondos de Desarrollo Local de: Santa Fe; Tunjuelito; Puente Aranda; Mártires; Sumapaz; Barrios Unidos; Teusaquillo; Chapinero; Candelaria; Antonio Nariño y Fontibón: 50 hallazgos.
En cada una de ellas se realizó el estudio de los hallazgos relacionados asegurándose que cumplieran con los atributos que, como tal, deben contener: condición, criterio, causa y efecto, tal como se relacionan en el monitoreo; efectivamente cumplieron con esta condición los 295 hallazgos aprobados en el cuatrimestre.
Como resultado de la auditoria al seguimiento del mapa de Riesgos a esta dirección concluimos que las actas relacionadas anteriormente se encuentran con lo plasmado en el Monitoreo de las acciones, 295 Hallazgos Administrativos. Estas están debidamente diligenciadas y firmadas por los participantes, por el presidente y el secretario.
Se revisaron los anexos de Declaración de Independencia y Conflictito de intereses de las auditorías a los Fondos de Desarrollo Local que iniciaron auditorias en este segundo cuatrimestre: 163 funcionarios incluyendo Directivos, Gerentes, Auditores y funcionarios y contratistas de apoyo, arrojando el siguiente resultado:
En Regularidad 265 documentos, en Desempeño 215 y 82 para un total de 562 documentos de Declaraciones de Independencia.
Como resultado de la visita y seguimiento al mapa de riesgos segundo cuatrimestre se evidencian 562 documentos Declaraciones de Independencia, de 163 funcionarios, debidamente diligenciados y firmados por cada uno de ellos asignados para realizar dichas auditorias, las cuales reposan en los archivos físicos de cada una de las auditorias, y en la intranet de la entidad en el aplicativo Trazabilidad
</t>
  </si>
  <si>
    <t xml:space="preserve">• Se presentó una diferencia con relación a los hallazgos con incidencia disciplinaria, columna “Monitoreo de acciones” de 84 con relación a lo reportado a las Actas de Comité Técnico que fue de 78 hallazgos con presunta incidencia disciplinaria. Revisando la información de trazabilidad y los informes finales se comprueba que la cifra correcta corresponde a 78 hallazgos con presunta incidencia disciplinaria, tal como se puede confirmar en el aplicativo. De acuerdo a lo manifestado por los responsables del seguimiento y registro la situación presentada se originó por un error de trascripción.
• Se sugiere tomar acciones permanentes, en cuanto a adelantar una rigurosa revisión de las actas de comité técnico del informe final, particularmente el registro consolidado y veraz de los hallazgos debidamente valorados
</t>
  </si>
  <si>
    <t xml:space="preserve">5/5
12/12
</t>
  </si>
  <si>
    <t xml:space="preserve">En visita de control interno y verificación personal, se observa lo correspondiente al monitoreo de las acciones, Se verifico el acta de Comité Técnico No. 10 de fecha  15-07-2019, así como el  informe preliminar e informe final  de la auditoria de regularidad  No.  2. realizada a la Secretaria Distrital de la mujer, observando  24 hallazgos administrativos 5 de ellos con incidencia fiscal,  los cuales  reúne los atributos determinados (Condición, Criterio, Causa y Efecto)  conforme los procedimientos vigentes.  
Se evidencio en la dirección sectorial de Equidad y Género que fueron diligenciados 12 anexos de declaraciones de independencia  y conflicto de intereses correspondientes a los integrantes del equipo auditor y dirección sectorial, los cuales se encuentran debidamente diligenciados y firmados.
</t>
  </si>
  <si>
    <t xml:space="preserve">En visita de control interno y verificación personal, se observa lo correspondiente al monitoreo de las acciones, Se verificaron  las Actas  de comité técnico Nos.22,23 dentro de las  auditorias de regularidad Nos. 187 y 188  , así mismo informes preliminares  y finales,  realizadas por la Dirección de Educación , evidenciando  34 hallazgos fiscales  los cuales como se observa en cada una de las actas de comité  reúnen  los atributos determinados (Condición, Criterio, Causa y Efecto)  conforme los procedimientos vigentes.  
Se observó en la Dirección de Educación que se diligenciaron 42 anexos de Declaración  de independencia y conflicto de intereses correspondientes a los integrantes del equipo auditor y personal de apoyo, respecto de las  Auditorias de Regularidad Nos. 187 y 188 PAD 2019
</t>
  </si>
  <si>
    <t>1) 113/113=100
2) 68/68=100</t>
  </si>
  <si>
    <t xml:space="preserve">Acta de comité técnico No 25 de fecha 6 de Junio de 2019 de la auditoria de Regularidad No. 209 al IDRD, cuyo objetivo es, validar Observaciones en el informe preliminar, se encuentra que se analizan las observaciones y como resultado quedan 34 Observaciones Administrativas, se plasma en dicha acta la caracterización del producto que cumplen con los características   de criterio condición causa y efecto.
Acta No 27 del 18-06-19. Cuyo objetivo es Validar el informe Final de la auditoria Regularidad código No. 209, ante el IRD PAD 2019. Se encuentra 34 Hallazgos Administrativos, se analiza y plasma en dicha acta la caracterización del producto que cumplen con criterio, condición, causa y efecto.
Acta No. 28 del 26 de Junio de 2019, Validar informe preliminar ante la FUGA Fundación Gilberto Álzate Avendaño. Se encuentra 15 observaciones Administrativas, se analiza y plasma en dicha acta la caracterización del producto que cumplen con las características de; criterio, condición, causa y efecto.
Acta No. 29 del 09-07-19 de  Junio de 2019, cuyo objetivo es   Validar  informe Final,   contiene 15  Hallazgos  Administrativas , se analizan y plasman en dicha acta la caracterización del producto que cumplen con los criterios de criterio, condición, causa y efecto.
Acta No. 33 del 08-09 de 2019 cuyo objetivo; Validar informe preliminar ante la IDPC Instituto Distrital de Patrimonio Cultural. Contiene 31 observaciones Administrativas, se analiza y plasma en dicha acta la caracterización del producto que cumplen con criterio, condición, causa y efecto.
Acta No. 34 del 20 de Agosto de 2019 cuyo objetivo.    Aprobar el   informe Final adelantada ante el IDPC, con 31 Hallazgos Administrativos, que se analizan y plasman en dicha acta la caracterización del producto que cumplen con; criterio, condición, causa y efecto.
Acta No. 35   de 28- 08- 2019, cuyo objetivo. Validar informe preliminar ante la Orquesta Filarmónica de Bogotá OFB Auditoria de Regularidad código 212. Se encuentran analizadas y aprobadas 8 observaciones Administrativas, en esta se plasma la caracterización del producto que cumplen con criterio, condición, causa y efecto.
Acta No.36 del 30 de  agosto de 2019, ; cuyo objetivo   Aprobar y Validar las Observaciones de la auditoria  Desempeño código 213  adelantada ante el IRD, contiene 17 Observaciones   Administrativas , se analizan y plasman en dicha acta la caracterización del producto que cumplen con el criterio, condición, causa y efecto.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por el presidente y secretario.
Se encuentra que en las auditorias existen los siguientes documentos soportes Declaraciones de Independencia así:
• Regularidad No. 209, IDRD 1 Declaración de Independencia
• Regularidad No. 511 SCRD, 4 Declaraciones de Independencia
• Regularidad No. 220, FUGA; 12 Declaraciones de Independencia
• Regularidad No.211 IDPC, 14 Declaraciones de Independencia.
• Desempeño No. 214 SDCRD, 11 Declaraciones de Independencia.
• Desempeño No. 213 IDRD, 15 Declaraciones de Independencia.
• Regularidad No.212 OFB, 11 Declaraciones de Independencia.
Como resultado de la visita y seguimiento al mapa de riesgos segundo cuatrimestre se evidencian 68 documentos declaraciones de independencia,  debidamente diligenciados y firmados por las personas asignadas para realizar dichas auditorias, reposan en los archivos físicos de cada una de las auditorias, y en la intranet de la entidad en el módulo trazabilidad
</t>
  </si>
  <si>
    <t>• Se debe colocar en el objetivo de cada una de las actas el número de la auditoria a la que esta misma hace referencia</t>
  </si>
  <si>
    <t xml:space="preserve">Teniendo en cuenta que la presente verificación y seguimiento del mapa de riesgos corresponde al segundo cuatrimestre del año en curso, se corroboro la siguiente información:
• En el punto siete (7) de acta No. 25 con fecha 19-06-2019, correspondiente a la Auditoria de Desempeño No. 198, se verifico que los hallazgos cumplan con los atributos de configuración del hallazgo como son: condición, criterio, causa y efecto.
• En el punto siete (7) de acta No. 31 con fecha 15-07-2019, correspondiente a la auditoria de Desempeño No. 219, se verifico que los hallazgos cumplan con los atributos de configuración del hallazgo como son: condición, criterio, causa y efecto.
• En el punto siete (7) de acta No. 32 con fecha 15-07-2019, correspondiente a la auditoria de Desempeño No. 200, se verifico que los hallazgos cumplan con los atributos de configuración del hallazgo como son: condición, criterio, causa y efecto.
• En el punto siete (7) de acta No. 33 con fecha 15-07-2019, correspondiente a la auditoria de Desempeño No. 199, se verifico que los hallazgos cumplan con los atributos de configuración del hallazgo como son: condición, criterio, causa y efecto
</t>
  </si>
  <si>
    <t>• En acta de No. 25 se evidenció que la fecha de la misma no corresponde a la fecha de reunión que se indica en el desarrollo temático del punto uno (1).</t>
  </si>
  <si>
    <t xml:space="preserve">De acuerdo con las Actas de Comité Técnico evidenciadas, los hallazgos incluidos en los seis (6) informes finales aprobados, producto de las auditorías terminadas en el segundo cuatrimestre de 2019, cumplen con los elementos de condición, criterio, causa y efecto, como se observa:
Auditoría de Regularidad cód.23 - Caja de Vivienda Popular: 17 hallazgos administrativos, 10 disciplinarios y 1 fiscal. Se encuentran diligenciadas las declaraciones de independencia de 10 servidores públicos que intervinieron en la auditoría, incluyendo director, subdirector, contratistas, gerente y auditores. 
Auditoría de Regularidad cód.24 - Secretaría Distrital de Hábitat: 15 hallazgos administrativos y 7 disciplinarios. Se encuentran diligenciadas y firmadas las declaraciones de independencia de 15 servidores públicos que intervinieron en la auditoría.
Auditoría de Regularidad cód.26 - Instituto Distrital de Protección y Bienestar Animal IDPYBA: 30 hallazgos administrativos, 12 disciplinarios y 4 fiscales. Se encuentran diligenciadas y firmadas las declaraciones de independencia de 10 servidores públicos que intervinieron en la auditoría, encontrándose auditores, gerente, contratistas y subdirector.
Auditoría de Desempeño cód.25 - Curaduría Urbana No.3, 4 y 5: 9 hallazgos disciplinarios, 9 fiscales; 5 hallazgos administrativos, 5 disciplinarios, 5 fiscal y 1 penal; 7 hallazgos administrativos, 7 disciplinarios, 7 fiscal y 2 penales, respectivamente. Se encuentran diligenciadas y firmadas las declaraciones de independencia de 8 servidores públicos que intervinieron en la auditoría, incluido contratistas. 
Auditoría de Regularidad cód.27 - Secretaría Distrital de Planeación: 7 hallazgos administrativos y 2 disciplinarios. Se encuentran diligenciadas y firmadas las declaraciones de independencia de 16 servidores públicos que intervinieron en la auditoría.
Auditoría de Regularidad cód.28 - Secretaría Distrital de Ambiente: 33 hallazgos administrativos, 17 disciplinarios y 1 fiscal. Se encuentran diligenciadas y firmadas las declaraciones de independencia de 10 servidores públicos que intervinieron en la auditoría, incluyendo director, subdirector, gerente, auditores y contratistas.
El riesgo continúa abierto para monitoreo y verificación en el último cuatrimestre de la vigencia 2019.  
</t>
  </si>
  <si>
    <t xml:space="preserve">Se observó que en el aplicativo de trazabilidad se encuentran cargadas declaraciones de independencia y conflicto de intereses con una firma escaneada que no se encuentra aprobada en la entidad; si bien la idea es disminuir el uso del papel, los documentos que requieran firma deben ser impresos y firmados en físico por quien corresponda (Auditoría de IDPYBA)
Respecto a las Auditorías cód.24, 25 y 28, se evidenció diferencia entre los hallazgos incluidos para aprobación en las Actas de Comité Técnico y los incluidos en el informe final comunicado al sujeto de control, especialmente en los datos registrados en el cuadro consolidado.  
Por lo anterior es importante que la Dirección Sector Hábitat y Ambiente tome las medidas pertinentes que garanticen que los hallazgos analizados y aprobados en Comité Técnico, coincidan con los incluidos en los respectivos informes. </t>
  </si>
  <si>
    <t>1) 68/68=100
2) 34/34=100</t>
  </si>
  <si>
    <t xml:space="preserve">Acta de comité técnico No 17 de fecha 28 de Mayo de 2019 de la auditoria de Regularidad No. 55 al SDIS Secretaria Distrital de Integración Social, cuyo objeto es  validar Observaciones en el informe preliminar. Se encuentra que se analizan las observaciones y como resultado quedan 66   Administrativas, que se plasma en dicha acta la caracterización del producto que cumplen con     criterio, condición, causa y efecto.
Acta No 21 del 14-06-19, cuyo objetivo es Validar informe Final Auditoria de Regularidad código No. 55 PAD 2019. Ante el SDIS. Se encuentra que quedan 58 Hallazgos Administrativos, se analiza y plasma en dicha acta la caracterización de los hallazgos que cumplen con los criterios, condición, causa y efecto.
Acta No. 23 del 25-06-2019, revisión y Aprobación del informe de Visita Control Fiscal código 512   ante la SDIS F. NO se encuentra observaciones Administrativas. 
Acta No. 24 del 26-06-19, Auditoria de Desempeño No. 56 ante el IDIPRON Instituto Distrital para la Protección de la Niñez y la Juventud, cuyo objetivo es la revisión y Aprobación del informe Preliminar, en dicha acta   contiene 1O Observaciones Administrativas, se analizan y plasman la caracterización del hallazgo como criterio condición causa y efecto.
Acta No. 28 del 09-07-2019 Auditoria de Desempeño No. 56, cuyo objetivo es Revisión y Aprobación del informe Final ante el IDIPRON   Instituto Distrital para la Protección de la Niñez y la Juventud. Se encuentra que quedan 10 Hallazgos Administrativos, que se analiza y plasma en dicha acta la caracterización del producto que cumplen con criterio, condición, causa y efecto.
Como resultado de la auditoria al seguimiento del mapa de Riesgos a esta dirección concluimos que las actas relacionadas anteriormente se encuentran con lo plasmado en el Monitoreo de las acciones, 68 Hallazgos Administrativos. Estas están debidamente diligenciadas y firmadas por los participantes, por el presidente y el secretario.
Se encuentra que, en las auditorias existen los siguientes documentos soportes; Declaraciones de Independencia así:
• Desempeño No. 56, IDIPRON, 10 Declaración de Independencia
• Visita Control Fiscal No. 512 SDIS, 5 Declaraciones de Independencia
• Regularidad No. 55, SDIS; 18 Declaraciones de Independencia
Como resultado de la visita y seguimiento al mapa de riesgos segundo cuatrimestre se evidencian 33 documentos Declaraciones de Independencia, debidamente diligenciados y firmados por las personas asignadas para realizar dichas auditorias, reposan en los archivos físicos de cada una de las auditorias, y en la intranet de la entidad en el módulo Trazabilidad
</t>
  </si>
  <si>
    <t>• En la auditoria de Regularidad No. 55 ante el SDIS se  evidencia que los documentos  Declaraciones de Independencia en los folias 55, 56,57,58,59,60,62,63,65,140,  y 189  aparecen con vigencia en blanco o con XXXX, el  las declaraciones de los folios 141, 164, 207 tienen vigencia 2018. La declaración del folio 165 de la hoja de control está en el folio 164</t>
  </si>
  <si>
    <t xml:space="preserve">En visita de control interno y verificación personal, se observa lo correspondiente al monitoreo de las acciones, Se verificaron  las Actas  de comité técnico Nos.19,22,20,23,24,27 dentro de las  auditorias de regularidad Nos. 149,150,151 y la auditoria de desempeño No. 152 , así mismo informes preliminares  y finales,  realizadas por la Dirección de Salud, evidenciando  115  hallazgos administrativos los cuales como se observa en cada una de las actas de comité  reúne los atributos determinados (Condición, Criterio, Causa y Efecto)  conforme los procedimientos vigentes.  
Es preciso señalar que según el reporte enviado por la Dirección de Salud se detectaron  y comunicaron 126 hallazgos, lo cual como se evidencia no corresponde a lo revisado, sin embargo es preciso señalar que los 11 hallazgos  restantes corresponden a la Auditoria de regularidad No. 148. 
Se observó en la Dirección de Salud  que fueron diligenciados 72  Declaraciones de independencia y conflicto de intereses correspondientes a los integrantes del equipo auditor y dirección sectorial, respecto de las  Auditorias de Regularidad 153, 154, 155,156 y  No.152 de Desempeño  las cuales se encuentran debidamente diligenciadas y firmadas.
Es preciso señalar que según el reporte enviado por la Dirección de Salud se comunicaron 115  Declaraciones de independencia y conflicto de intereses, lo cual como se evidencia no corresponde a lo revisado, sin embargo es preciso señalar que las 43 declaraciones  restantes corresponden a las Auditorias de regularidad Códigos Nos. 148, 149, 150 y 151.
</t>
  </si>
  <si>
    <t xml:space="preserve">Se verificó las Actas de Comité Técnico realizadas con el   objetivo de revisar y aprobar de forma y de fondo el informe final de las siguientes auditorias:      
N°28, De regularidad, ante la Unidad Administrativa Especial de Catastro, del 17 de junio-2019:24 hallazgos.
N°31, De Regularidad ante Secretaria Distrital de Hacienda, del 3 de julio-2019:33 hallazgos.
N°36, Desempeño, “Seguimiento a la compra, elaboración y distribución de formularios de juego de apuestas permanentes ante Lotería de Bogotá” del 26 de julio-2019: 3 hallazgos. 
N°37 del 26 de julio-2019; Desempeño, “Seguimiento cuotas partes por cobrar y pagar” ante el Fondo de Prestaciones Económicas, Cesantías y Pensiones-FONCEP: 7 hallazgos. 
Consta la aprobación de los hallazgos con el estudio minucioso de los atributos que, como tal, deben ser analizados: condición, criterio, causa y efecto, tal como se relacionan en el monitoreo efectivamente cumplieron con esta condición los 67 hallazgos relacionados.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por el presidente y secretario.
Los expedientes correspondientes a los papeles de trabajo de las auditorías de desempeño códigos No. 163, N°164 y Visita Control Fiscal N°515 dan cuenta que participaron en ellas 39 funcionarios, incluyendo grupo directivo, asesores, profesionales especializados y universitarios y contratistas de apoyo; cada uno de ellos allego al expediente la declaración de independencia y conflictos de intereses debidamente firmada.
Como resultado de la visita y seguimiento al mapa de riesgos segundo cuatrimestre se evidencian 39 documentos declaraciones de independencia,  debidamente diligenciados y firmados por las personas asignadas para realizar dichas auditorias, reposan en los archivos físicos de cada una de las auditorias, y en la intranet de la entidad en el aplicativo trazabilidad
</t>
  </si>
  <si>
    <t xml:space="preserve">Se evidenció que en acta de comité técnico No. 7, se realizó el análisis de los hallazgos 5 Administrativos, 3 con presunta incidencia disciplinaria y se verifico que estos cumplan con los atributos de configuración del hallazgo como son: condición, criterio, causa y efecto.
• Se evidencio en el aplicativo de trazabilidad, oficio de declaración de independencia de los auditores asignados a la auditoria de desempeño código No. 6
</t>
  </si>
  <si>
    <t xml:space="preserve">
24/24 = 100%
39/39 = 100%</t>
  </si>
  <si>
    <t xml:space="preserve">Se verificó las Actas de Comité Técnico realizadas con el   objetivo de revisar y aprobar de forma y de fondo el informe final de las siguientes auditorias: 
N°14, De regularidad ante la Secretaria Distrital de Seguridad, del 17 de junio 2019:20 hallazgos.
N°18 de Desempeño, ante la Unidad Administrativa Especial Cuerpo Oficial de Bomberos: 4 hallazgos.
En la aprobación de los hallazgos se realizó el estudio minucioso de los atributos que, como tal, deben ser analizados: condición, criterio, causa y efecto; tal como se relacionan en el monitoreo efectivamente cumplieron con esta condición los 24 hallazgos relacionados.
Como resultado de la auditoria al seguimiento del mapa de Riesgos a esta dirección concluimos que las actas relacionadas anteriormente se encuentran con lo plasmado en el Monitoreo de las acciones, 24 hallazgos. Están debidamente diligenciadas y firmadas por los participantes de cada una de las dependencias, por el presidente y secretario.
Los expedientes correspondientes a los papeles de trabajo de las auditorías de desempeño códigos No. 163, N°164 y Visita Control Fiscal N°515 dan cuenta que participaron en ellas 39 funcionarios, incluyendo grupo directivo, asesores, profesionales especializados y universitarios y contratistas de apoyo; cada uno de ellos allego al expediente la declaración de independencia y conflictos de intereses debidamente firmada.
Como resultado de la visita y seguimiento al mapa de riesgos segundo cuatrimestre se evidencian 39 documentos declaraciones de independencia,  debidamente diligenciados y firmados por las personas asignadas para realizar dichas auditorias, reposan en los archivos físicos de cada una de las auditorias, y en la intranet de la entidad en el aplicativo trazabilidad.
Se verificó las Actas de Comité Técnico realizadas con el   objetivo de revisar y aprobar de forma y de fondo el informe final de las siguientes auditorias:      
N°28, De regularidad, ante la Unidad Administrativa Especial de Catastro, del 17 de junio-2019:24 hallazgos.
N°31, De Regularidad ante Secretaria Distrital de Hacienda, del 3 de julio-2019:33 hallazgos.
N°36, Desempeño, “Seguimiento a la compra, elaboración y distribución de formularios de juego de apuestas permanentes ante Lotería de Bogotá” del 26 de julio-2019: 3 hallazgos. 
N°37 del 26 de julio-2019; Desempeño, “Seguimiento cuotas partes por cobrar y pagar” ante el Fondo de Prestaciones Económicas, Cesantías y Pensiones-FONCEP: 7 hallazgos. 
Consta la aprobación de los hallazgos con el estudio minucioso de los atributos que, como tal, deben ser analizados: condición, criterio, causa y efecto, tal como se relacionan en el monitoreo efectivamente cumplieron con esta condición los 67 hallazgos relacionados.
Como resultado de la auditoria al seguimiento del mapa de Riesgos a esta dirección concluimos que las actas relacionadas anteriormente se encuentran con lo plasmado en el Monitoreo de las acciones, que están debidamente diligenciadas y firmadas por los participantes de cada una de las dependencias, por el presidente y secretario.
Se verificaron las declaraciones de independencia diligenciadas en el cuatrimestre, de 76 funcionarios que participaron en las diferentes auditorias: 20 directivos; 37 auditores y 13 contratistas de apoyo. Consta tanto en el aplicativo trazabilidad como en los expedientes de papeles de trabajo de la auditoria relacionadas en el monitoreo de esta Dirección. 
Como resultado de la visita y seguimiento al mapa de riesgos segundo cuatrimestre se evidencian 76 documentos declaraciones de independencia, debidamente diligenciados y firmados por las personas asignadas para realizar dichas auditorias, reposan en los archivos físicos de cada una de las auditorias, y en la intranet de la entidad en el aplicativo Trazabilidad.
</t>
  </si>
  <si>
    <r>
      <rPr>
        <sz val="10"/>
        <rFont val="Arial"/>
        <family val="2"/>
      </rPr>
      <t>Verificación a agosto de 2019: De acuerdo con las Actas de Comité Técnico evidenciadas, los hallazgos incluidos en los seis (6) informes finales aprobados, producto de las auditorías terminadas en el segundo cuatrimestre de 2019, cumplen con los requisitos establecidos, contiene la totalidad de los resultados de la auditoría y las afirmaciones y conceptos, opiniones y observaciones, estan respaldados con evidencia validad, suficiente, pertinente y competente, como se observa:</t>
    </r>
    <r>
      <rPr>
        <sz val="10"/>
        <color rgb="FFFF0000"/>
        <rFont val="Arial"/>
        <family val="2"/>
      </rPr>
      <t xml:space="preserve">
</t>
    </r>
    <r>
      <rPr>
        <i/>
        <sz val="10"/>
        <rFont val="Arial"/>
        <family val="2"/>
      </rPr>
      <t xml:space="preserve">*Auditoría de Regularidad cód.169 - Grupo Energía de Bogotá S.A E.S.P GEB S.A E.S.P: </t>
    </r>
    <r>
      <rPr>
        <sz val="10"/>
        <rFont val="Arial"/>
        <family val="2"/>
      </rPr>
      <t xml:space="preserve">12 hallazgos administrativos, 4 disciplinarios, 1 penal y 3 fiscales. Se encuentran diligenciadas las declaraciones de independencia de 14 servidores públicos que intervinieron en la auditoría, incluyendo director, subdirector, contratistas, gerente y auditores. </t>
    </r>
    <r>
      <rPr>
        <sz val="10"/>
        <color rgb="FFFF0000"/>
        <rFont val="Arial"/>
        <family val="2"/>
      </rPr>
      <t xml:space="preserve">
</t>
    </r>
    <r>
      <rPr>
        <i/>
        <sz val="10"/>
        <rFont val="Arial"/>
        <family val="2"/>
      </rPr>
      <t>*Auditoría de Regularidad cód.171 - Unidad Administrativa Especial de Servicios Públicos - UAESP:</t>
    </r>
    <r>
      <rPr>
        <sz val="10"/>
        <rFont val="Arial"/>
        <family val="2"/>
      </rPr>
      <t xml:space="preserve"> 40 hallazgos administrativos, 1 disciplinario y 2 fiscales. Se encuentran diligenciadas y firmadas las declaraciones de independencia de 14 servidores públicos que intervinieron en la auditoría, incluyendo director y subdirector.</t>
    </r>
    <r>
      <rPr>
        <sz val="10"/>
        <color rgb="FFFF0000"/>
        <rFont val="Arial"/>
        <family val="2"/>
      </rPr>
      <t xml:space="preserve">
</t>
    </r>
    <r>
      <rPr>
        <i/>
        <sz val="10"/>
        <rFont val="Arial"/>
        <family val="2"/>
      </rPr>
      <t>*Auditoría de Regularidad cód.172 - Empresa de Telecomunicaciones de Bogotá S.A. E.S.P - ETB:</t>
    </r>
    <r>
      <rPr>
        <sz val="10"/>
        <rFont val="Arial"/>
        <family val="2"/>
      </rPr>
      <t xml:space="preserve"> 30 hallazgos administrativos, 12 disciplinarios y 4 fiscales. Se encuentran diligenciadas y firmadas las declaraciones de independencia de 14 servidores públicos que intervinieron en la auditoría.</t>
    </r>
    <r>
      <rPr>
        <sz val="10"/>
        <color rgb="FFFF0000"/>
        <rFont val="Arial"/>
        <family val="2"/>
      </rPr>
      <t xml:space="preserve">
</t>
    </r>
    <r>
      <rPr>
        <i/>
        <sz val="10"/>
        <rFont val="Arial"/>
        <family val="2"/>
      </rPr>
      <t>*Auditoría de Regularidad cód.170 - Empresa de Acueducto, Alcantarillado de Bogotá, EAB - E.S.P:</t>
    </r>
    <r>
      <rPr>
        <sz val="10"/>
        <rFont val="Arial"/>
        <family val="2"/>
      </rPr>
      <t xml:space="preserve"> 41 hallazgos administrativos, 14 disciplinarios, 12 fiscales.</t>
    </r>
    <r>
      <rPr>
        <sz val="10"/>
        <color rgb="FFFF0000"/>
        <rFont val="Arial"/>
        <family val="2"/>
      </rPr>
      <t xml:space="preserve"> </t>
    </r>
    <r>
      <rPr>
        <sz val="10"/>
        <rFont val="Arial"/>
        <family val="2"/>
      </rPr>
      <t xml:space="preserve">Se encuentran diligenciadas y firmadas las declaraciones de independencia de 12 servidores públicos que intervinieron en la auditoría, incluido contratistas. </t>
    </r>
    <r>
      <rPr>
        <sz val="10"/>
        <color rgb="FFFF0000"/>
        <rFont val="Arial"/>
        <family val="2"/>
      </rPr>
      <t xml:space="preserve">
</t>
    </r>
    <r>
      <rPr>
        <i/>
        <sz val="10"/>
        <rFont val="Arial"/>
        <family val="2"/>
      </rPr>
      <t>*Auditoría de Desempeño cód.174 - Américas Bussines Process Services S.A:</t>
    </r>
    <r>
      <rPr>
        <sz val="10"/>
        <rFont val="Arial"/>
        <family val="2"/>
      </rPr>
      <t xml:space="preserve"> 17 hallazgos administrativos y 2 fiscales. Se encuentran diligenciadas y firmadas las declaraciones de independencia de 13 servidores públicos que intervinieron en la auditoría.
</t>
    </r>
    <r>
      <rPr>
        <i/>
        <sz val="10"/>
        <rFont val="Arial"/>
        <family val="2"/>
      </rPr>
      <t>*Visita Fiscal cód.514 - Américas Bussines Process Services S.A:</t>
    </r>
    <r>
      <rPr>
        <sz val="10"/>
        <rFont val="Arial"/>
        <family val="2"/>
      </rPr>
      <t xml:space="preserve"> 3 hallazgos administrativos y 1 fiscal. Se encuentran diligenciadas y firmadas las declaraciones de independencia de 5 servidores públicos que intervinieron en la visita fiscal, incluyendo director, subdirector, gerente y auditores.</t>
    </r>
    <r>
      <rPr>
        <sz val="10"/>
        <color rgb="FFFF0000"/>
        <rFont val="Arial"/>
        <family val="2"/>
      </rPr>
      <t xml:space="preserve">
</t>
    </r>
    <r>
      <rPr>
        <sz val="10"/>
        <rFont val="Arial"/>
        <family val="2"/>
      </rPr>
      <t xml:space="preserve">El riesgo continúa abierto para monitoreo y verificación en el último cuatrimestre de la vigencia 2019.  </t>
    </r>
    <r>
      <rPr>
        <sz val="10"/>
        <color theme="1"/>
        <rFont val="Arial"/>
        <family val="2"/>
      </rPr>
      <t xml:space="preserve">
</t>
    </r>
  </si>
  <si>
    <t>Es importante que se indique en las actas de comité técnico, cuáles fueron los hallazgos aprobados y el total de los mismos, toda vez que actualmente no es posible evidenciar que los hallazgos incluidos en los informes, correspondan efectivamente a los evaluados y aprobados en comité técnico.</t>
  </si>
  <si>
    <r>
      <rPr>
        <b/>
        <sz val="10"/>
        <rFont val="Arial"/>
        <family val="2"/>
      </rPr>
      <t>Direccion Movilidad</t>
    </r>
    <r>
      <rPr>
        <sz val="10"/>
        <color rgb="FFFF0000"/>
        <rFont val="Arial"/>
        <family val="2"/>
      </rPr>
      <t>:</t>
    </r>
    <r>
      <rPr>
        <sz val="10"/>
        <rFont val="Arial"/>
        <family val="2"/>
      </rPr>
      <t xml:space="preserve"> en el cuatrimestre finalizaron 4 auditorias de regularidad:   Transmilenio-codigo 64, Secretaria de Movilidad-codigo 65, Instituto de Desarrollo Urbano- Codigo 66 estas finalizaron el 27 de junio y la Empresa Metro de Bogota- Codigo 67, la cual finalizo el 27 de agosto.de lo anterior 3 informes se encuentran debidamente publicado, quedando pendiente  la Empresa metro de Bogota ,no cuentan con demandas por plagio y en las actas de comite numero 21-22 y 30 se puede evidenciar el texto en el que indica el cumplimiento de las normas de derechos de autor.</t>
    </r>
  </si>
  <si>
    <r>
      <rPr>
        <b/>
        <sz val="10"/>
        <rFont val="Arial"/>
        <family val="2"/>
      </rPr>
      <t>DRI. SEGUNDO CUATRIMESTRE:</t>
    </r>
    <r>
      <rPr>
        <sz val="10"/>
        <rFont val="Arial"/>
        <family val="2"/>
      </rPr>
      <t xml:space="preserve"> Para el correspondiente periodo, la Dirección de Reacción Inmediata no adelantó Visitas de Control Fiscal. Para efectos de datos acumulados se toman los reportados en el primer cuatrimestre de 2019</t>
    </r>
  </si>
  <si>
    <r>
      <rPr>
        <b/>
        <sz val="10"/>
        <rFont val="Arial"/>
        <family val="2"/>
      </rPr>
      <t xml:space="preserve">DIRECCION DE GOBIERNO. Cuatrimestre 2 </t>
    </r>
    <r>
      <rPr>
        <sz val="10"/>
        <rFont val="Arial"/>
        <family val="2"/>
      </rPr>
      <t xml:space="preserve">
Durante el periodo comprendido entre el 1 de mayo y el 31 de agosto de 2019, la Dirección Sector Gobierno remitió a la Dirección de Apoyo al Despacho, para su publicación los siguientes cinco (5) informes finales:
Informe final de la auditoría de regularidad 11 realizada en el DADEP, con radicado 3-2019-24874 del 28 de agosto de 2019 y aprobado mediante Acta de Comité Técnico 24 del 18 de junio de 2019.
Informe final de la auditoría de regularidad 12 realizada en la SDG, con radicado 3-2019-18385 del 21 de junio de 2019, aprobado con Acta de Comité Técnico 23 del 18 de junio de 2019.
Informe final de auditoría de regularidad 13 llevada a cabo ante el IDPAC, con memorando 3-2019-18616 del 25 de junio de 2019.
Informe final Visita Fiscal 510 relizada en la SDG, con radiado 3-2019-15053 del 17 de mayo de 219 my aprobado con Acta deComité 18 del 16 de mayo de 2019
Informe final de la Visita Fiscal 513 ejecutada en el Concejo de Bogotá, remitido con memorando 3-2019-23986 del 20 de agosto de 2019.
Durante el segundo cuatrimestre, se han emitido cinco (5) informes, cuatro (4) de ellos se encuentran publicados sin demanda por plagio;lo anterior, teniendo en cuenta los términos establecidos en los procedimientos vigentes.</t>
    </r>
  </si>
  <si>
    <r>
      <rPr>
        <b/>
        <sz val="10"/>
        <rFont val="Arial"/>
        <family val="2"/>
      </rPr>
      <t>DIRECCION DE PARTICIPACION CIUDADANA Y DESARROLLO LOCAL.</t>
    </r>
    <r>
      <rPr>
        <sz val="10"/>
        <rFont val="Arial"/>
        <family val="2"/>
      </rPr>
      <t xml:space="preserve">
Seguimiento con corte a agosto de 2019: A la fecha de corte se han ejecutado 31 auditorias, 20 auditorías de Regularidad (11 de riesgo medio y 9 de riesgo alto) y 11 auditorias de desempeño de riesgo medio a la  "Contratación de obra pública (infraestructura, malla vial, parques, consultoría estudios y diseños e interventoría)", los cuales han sido verificados y no se evidencian situaciones de plagio ni de violación de derechos de autor.
Seguimiento con corte a abril de 2019: A la fecha se han radicado ante la administración 11 informes finales de auditoría de regularidad de riesgo medio y 9 informes definitivos de estados financieros y presupuesto de riesgo alto. Los informes finales se encuentran en trámite para su publicación de conformidad con el respectivo procedimiento.</t>
    </r>
  </si>
  <si>
    <r>
      <rPr>
        <b/>
        <sz val="10"/>
        <rFont val="Arial"/>
        <family val="2"/>
      </rPr>
      <t>Direccion Equidad y Genero.</t>
    </r>
    <r>
      <rPr>
        <sz val="10"/>
        <color rgb="FFFF0000"/>
        <rFont val="Arial"/>
        <family val="2"/>
      </rPr>
      <t xml:space="preserve">
</t>
    </r>
    <r>
      <rPr>
        <sz val="10"/>
        <rFont val="Arial"/>
        <family val="2"/>
      </rPr>
      <t>La dirección sectorial de Equidad y Género revisó el informe final de auditoría de Regularidad código 2 de 2019, quedando explícito el tema de las normas de derechos de autor, el cual se cita en el acta de comité técnico # 10 del 17 de julio de 2019. Actualmente el informe final de la auditoría de regularidad  no ha sido demandado por plagio . Se encuentra publicado.</t>
    </r>
  </si>
  <si>
    <r>
      <rPr>
        <b/>
        <sz val="10"/>
        <rFont val="Arial"/>
        <family val="2"/>
      </rPr>
      <t>Direccion de Educación.</t>
    </r>
    <r>
      <rPr>
        <sz val="10"/>
        <color rgb="FFFF0000"/>
        <rFont val="Arial"/>
        <family val="2"/>
      </rPr>
      <t xml:space="preserve">
</t>
    </r>
    <r>
      <rPr>
        <sz val="10"/>
        <rFont val="Arial"/>
        <family val="2"/>
      </rPr>
      <t>SEGUIMIENTO 30 AGOSTO:  La Dirección Sector Educacion mediante memorando No. 3-2019-12849 del 29/04/2018; les solicitó a los grupos auditores la mención del registro de las fuentes y Derechos de Autor en la revisión de los informes finales de auditorias. Para el segundo cuatrimestre de 2019 se ejecutaron dos auditorías de Regularidad; una en la SED (Remision Informe Final  Radicado:2-2019-13146 del 18/06/2019) y una en la UDFJC (Remision Informe Final  Radicado:2-2019-13141 del 18/06/2019); las cuales tuvieron fecha de terminación en los términos establecidos dando cumplimiento a lo programado en el PAD 2019.
- El Acta de Cómite Técnico No. 22 - Analisis y Aprobación Informe del 05 de junio para la Auditoria 187 SED.
- El Acta de Cómite No. 23 - Analisis y Aprobación Informe del 26 de junio 05 de 2019 para la Auditoria 188 UDFJC.
Los informes publicados no presentan demanda por plagio. Lo anterior, dando cumplimiento a la acción propuesta.</t>
    </r>
    <r>
      <rPr>
        <sz val="10"/>
        <color rgb="FFFF0000"/>
        <rFont val="Arial"/>
        <family val="2"/>
      </rPr>
      <t xml:space="preserve">
</t>
    </r>
  </si>
  <si>
    <r>
      <rPr>
        <b/>
        <sz val="10"/>
        <rFont val="Arial"/>
        <family val="2"/>
      </rPr>
      <t>Dirección Cultura, Recreación y Deporte, de Mayo a Agosto de 2019</t>
    </r>
    <r>
      <rPr>
        <sz val="10"/>
        <rFont val="Arial"/>
        <family val="2"/>
      </rPr>
      <t xml:space="preserve">, en comité Técnico revisó y aprobó los informes finales dejando evidencia en acta de comité, en la cual se valida la aplicación del tema de citación de fuentes de conformidad con las normas de derecho de autor y el cumplimiento de los atributos de las observaciones y /o hallazgos en los informes, así:
Acta 21 del 15-5-2019 SDCRD VISITA IF PRELIMINAR Y FINAL
Acta 25 del 6-6-2019 IDRD REGUALR IF PRELIMINAR
Acta 27 del 18-6-2019 IDRD REGULAR IF FINAL 
Acta 28 del 26-6-2019 FUGA REGULAR IF PRELIMINAR
Acta 29 del 9-7-2019 FUGA REGULAR IF FINAL
Acta 33 del 8-8-2019 IDPC REGULAR  IF PRELIMINAR
Acta 34 del 20-8-2019 IDPC REGULAR IF FINAL
Acta 35 del 28-8-2019 OFB REGULAR APROBACION OBSERVACIONES
Acta 36 del 30-8-2019 IDRD DESEMPEÑO APROBACIÓN OBSERVACIONES
Del 1 de mayo a 31 de agosto de 2019,  están publicados los informes de auditoría regularidad IDRD,  Visita Fiscal en SDCRD, Regularidad de FUGA.
Por otra parte el 20-8-2019  se remitió a la Dirección de Apoyo al Despacho con radicado 3-2019-24180, el informe final de regularidad al IDPC para su publicación pendiente de registro en link de Informes de la Intranet.
Es pertinente mencionar que ninguno de los anteriores informes ha sido demandado por plagio.
</t>
    </r>
  </si>
  <si>
    <r>
      <rPr>
        <b/>
        <sz val="10"/>
        <rFont val="Arial"/>
        <family val="2"/>
      </rPr>
      <t>Direccion de Salud.</t>
    </r>
    <r>
      <rPr>
        <sz val="10"/>
        <color rgb="FFFF0000"/>
        <rFont val="Arial"/>
        <family val="2"/>
      </rPr>
      <t xml:space="preserve">
</t>
    </r>
    <r>
      <rPr>
        <sz val="10"/>
        <rFont val="Arial"/>
        <family val="2"/>
      </rPr>
      <t>Se comunicaron y publicaron cuatro Informes Finales de Auditoría, tres De Regularidad (FFDS, Capital Salud y Subred Sur) y uno De Desempeño (SDS); todos sin demanda por plagio.</t>
    </r>
  </si>
  <si>
    <r>
      <rPr>
        <b/>
        <sz val="10"/>
        <rFont val="Arial"/>
        <family val="2"/>
      </rPr>
      <t>Dirección Juridica.</t>
    </r>
    <r>
      <rPr>
        <sz val="10"/>
        <color rgb="FFFF0000"/>
        <rFont val="Arial"/>
        <family val="2"/>
      </rPr>
      <t xml:space="preserve">
</t>
    </r>
    <r>
      <rPr>
        <sz val="10"/>
        <rFont val="Arial"/>
        <family val="2"/>
      </rPr>
      <t>GESTIÓN: se verificó y revisó el informe final determinando  el tema de cumplimiento de normas de derechos de autor, inclusión de fuentes y referencias, lo cual quedó registrado en  Acta de Comité Técnico  
No 8 de fecha 20 de Junio de 2019 Revisión y aprobación del informe final de auditoria de desempeño codigo 06 PAD 2019, no se ha recibido demanda por plagio, informe publicado.</t>
    </r>
  </si>
  <si>
    <r>
      <rPr>
        <b/>
        <sz val="10"/>
        <rFont val="Arial"/>
        <family val="2"/>
      </rPr>
      <t>Dirección Seguridad</t>
    </r>
    <r>
      <rPr>
        <sz val="10"/>
        <color rgb="FFFF0000"/>
        <rFont val="Arial"/>
        <family val="2"/>
      </rPr>
      <t xml:space="preserve">
</t>
    </r>
    <r>
      <rPr>
        <sz val="10"/>
        <rFont val="Arial"/>
        <family val="2"/>
      </rPr>
      <t>A este corte se encuentra publicado el informe final de la auditoría de regularidad código 160 ante la Unidad Administrativa Especial Cuerpo Oficial de Bomberos – UAECOB, este se reportó en el primer cuatrimestre de 2019.
Asi mismo, se encuentra publicado el informe final de la auditoría de regularidad código 161 ante la Secretaría Distrital de Seguridad, Convivencia y Justicia –SDSCJ, fue aprobado mediante acta de comité técnico No.  14 de 17 de junio de 2019, se remitió el informe final a apoyo al despacho con oficio radicado No. 3-2019-17955 el día 18 de junio de 2019.
Igualmente el informe final de la Auditoría de Desempeño No. 164 ante la Unidad Administrativa Especial Cuerpo Oficial de Bomberos – UAECOB, se remitió el informe final a apoyo al despacho con oficio radicado No. 3-2019-22101 el día 26 de julio de 2019, y el mismo ya se encuentra publicado.
En total se encuentran publicados en la página web sin demanda de plagio tres (3) informes finales.</t>
    </r>
  </si>
  <si>
    <r>
      <rPr>
        <b/>
        <sz val="10"/>
        <rFont val="Arial"/>
        <family val="2"/>
      </rPr>
      <t>Servicios Públicos</t>
    </r>
    <r>
      <rPr>
        <sz val="10"/>
        <color rgb="FFFF0000"/>
        <rFont val="Arial"/>
        <family val="2"/>
      </rPr>
      <t xml:space="preserve">
</t>
    </r>
    <r>
      <rPr>
        <sz val="10"/>
        <rFont val="Arial"/>
        <family val="2"/>
      </rPr>
      <t>Se han finalizado 9 auditorias establecidas en el Pad 2019, de las cuales se han remitido los informes finales para publicación y no se ha registrado ninguna demanda por plagio.</t>
    </r>
  </si>
  <si>
    <r>
      <rPr>
        <b/>
        <sz val="10"/>
        <rFont val="Arial"/>
        <family val="2"/>
      </rPr>
      <t>Direccion Movilidad:</t>
    </r>
    <r>
      <rPr>
        <sz val="10"/>
        <rFont val="Arial"/>
        <family val="2"/>
      </rPr>
      <t>en el  cuatrimestre , se puede verificar mediante el aplicativo trazabilidad el cumplimiento de los terminos establecidos en las 4 auditorias terminadas de la SDM-TRANSMILENIO-IDU-EMB. Adicionalmente en las Actas de Comité  21-22 y 30.</t>
    </r>
  </si>
  <si>
    <r>
      <rPr>
        <b/>
        <sz val="10"/>
        <rFont val="Arial"/>
        <family val="2"/>
      </rPr>
      <t>DRI</t>
    </r>
    <r>
      <rPr>
        <sz val="10"/>
        <color rgb="FFFF0000"/>
        <rFont val="Arial"/>
        <family val="2"/>
      </rPr>
      <t xml:space="preserve">. </t>
    </r>
    <r>
      <rPr>
        <sz val="10"/>
        <rFont val="Arial"/>
        <family val="2"/>
      </rPr>
      <t>SEGUNDO CUATRIMESTRE: Para el correspondiente periodo, la Dirección de Reacción Inmediata no adelanto visitas de Control Fiscal. Para efectos de datos acumulados se toman los reportados en el primer cuatrimestre de 2019</t>
    </r>
  </si>
  <si>
    <r>
      <rPr>
        <b/>
        <sz val="10"/>
        <rFont val="Arial"/>
        <family val="2"/>
      </rPr>
      <t>Direccion de Gobierno. Cuatrimestre 2</t>
    </r>
    <r>
      <rPr>
        <sz val="10"/>
        <rFont val="Arial"/>
        <family val="2"/>
      </rPr>
      <t xml:space="preserve">
Durante el segundo cuatrimeste del año 2019, la Dirección Sector Gobierno desarrolló actuaciones frente a cinco (5) informes de auditoría, los cuales fueron remitidos dentro de los términos establecidos por Ley y por Procedimientos internos.</t>
    </r>
  </si>
  <si>
    <r>
      <rPr>
        <b/>
        <sz val="10"/>
        <rFont val="Arial"/>
        <family val="2"/>
      </rPr>
      <t xml:space="preserve">DIRECCION DE PARTICIPACION CIUDADANA Y DESARROLLO LOCAL. </t>
    </r>
    <r>
      <rPr>
        <sz val="10"/>
        <rFont val="Arial"/>
        <family val="2"/>
      </rPr>
      <t xml:space="preserve">
Seguimiento con corte a agosto de 2019: A la fecha de corte se han ejecutado 31 auditorias, 20 auditorías de Regularidad (11 de riesgo medio y 9 de riesgo alto) y 11 auditorias de desempeño de riesgo medio a la  "Contratación de obra pública (infraestructura, malla vial, parques, consultoría estudios y diseños e interventoría)", actuaciones que se han desarrollado sin incumplimiento de términos, es decir 31/31 o sea el 100% de cumplimiento.
Seguimiento con corte a abril de 2019: A la fecha se han radicado ante la administración 11 informes finales de auditoría de regularidad de riesgo medio, actuaciones que se han desarrollado sin incumplimiento de términos, de 11 informes finales o actuaciones programadas para el primer cuatrimestre, es decir 11/11 o sea el 100% de cumplimiento.</t>
    </r>
  </si>
  <si>
    <r>
      <rPr>
        <b/>
        <sz val="10"/>
        <rFont val="Arial"/>
        <family val="2"/>
      </rPr>
      <t>Direccion Equidad y Genero.</t>
    </r>
    <r>
      <rPr>
        <sz val="10"/>
        <color rgb="FFFF0000"/>
        <rFont val="Arial"/>
        <family val="2"/>
      </rPr>
      <t xml:space="preserve">
</t>
    </r>
    <r>
      <rPr>
        <sz val="10"/>
        <rFont val="Arial"/>
        <family val="2"/>
      </rPr>
      <t>La dirección sectorial de Equidad y Género  realizó sin incumplimiento de términos  la auditoría de Regularidad  código 2 de 2019,conforme lo establecido en el PAD 2019</t>
    </r>
  </si>
  <si>
    <r>
      <rPr>
        <b/>
        <sz val="10"/>
        <rFont val="Arial"/>
        <family val="2"/>
      </rPr>
      <t>Direccion Educacion</t>
    </r>
    <r>
      <rPr>
        <sz val="10"/>
        <color rgb="FFFF0000"/>
        <rFont val="Arial"/>
        <family val="2"/>
      </rPr>
      <t xml:space="preserve">
</t>
    </r>
    <r>
      <rPr>
        <sz val="10"/>
        <rFont val="Arial"/>
        <family val="2"/>
      </rPr>
      <t>SEGUIMIENTO 30 DE AGOSTO:  Para el segundo cuatrimestre de 2019 se ejecutaron dos auditorías de Regularidad; una en la SED (Remision Informe Final  Radicado:2-2019-13146 del 18/06/2019) y una en la UDFJC (Remision Informe Final  Radicado:2-2019-13141 del 18/06/2019); las cuales tuvieron fecha de terminación en los términos establecidos dando cumplimiento a lo programado en el PAD 2019.
 Lo anterior, dando cumplimiento a la acción propuesta.</t>
    </r>
  </si>
  <si>
    <r>
      <rPr>
        <b/>
        <sz val="10"/>
        <rFont val="Arial"/>
        <family val="2"/>
      </rPr>
      <t xml:space="preserve">Dirección Cultura, Recreación y Deporte: </t>
    </r>
    <r>
      <rPr>
        <sz val="10"/>
        <rFont val="Arial"/>
        <family val="2"/>
      </rPr>
      <t xml:space="preserve">  Del 1 de mayo al 31 de agosto de 2019.  Se ha dado cumplimiento a los términos de los memorandos de asignación y  cronogramas del plan de trabajo, de conformidad con los procedimientos respectivos de las auditorias desarrolladas del PAD 2019, así:
Visita fiscal   - SDCRD Fecha de terminación 21-5-2019, 
Regularidad  - IDRD    Fecha de terminación 28-6-2019, 
Regularidad  - FUGA   Fecha de terminación  12-7-2019, 
Regularidad  - IDPC    Fecha de terminación   28-8-2019.
Se evidencia la aprobación de informes finales de las auditorias en:
Acta 21 del 15-5-2019 SDCRD VISITA IF PRELIMINAR Y FINAL
Acta 27 del 18-6-2019 IDRD REGULAR IF FINAL 
Acta 29 del 9-7-2019 FUGA REGULAR IF FINAL
Acta 34 del 20-8-2019 IDPC REGULAR IF FINAL
No se adelantaron indagaciones preliminares, pronunciamientos ni procesos sancionatorios.
</t>
    </r>
  </si>
  <si>
    <r>
      <rPr>
        <b/>
        <sz val="10"/>
        <rFont val="Arial"/>
        <family val="2"/>
      </rPr>
      <t>Dirección Desarrollo Economico.</t>
    </r>
    <r>
      <rPr>
        <sz val="10"/>
        <rFont val="Arial"/>
        <family val="2"/>
      </rPr>
      <t xml:space="preserve">
31 deagosto de 2019
A la fecha de éste reporte, de las trece actuaciones programadas se ha dado cumplimiento a:  1 programada para culminar el 29 de marzo; 2  el 29 de abril, 1 del 26 de junio  y 3 el 19 de julio de 2019 
2. El Director en observancia de los procedimientos del PVGCF verifica de manera oportuna y consistente el cumplimiento de términos en cualquier actuación desarrollada en el proceso auditor como se evidencia en las actas de comité técnico Nos. 005 del 13/03/2019; 007 del 22/03/2019; 009 del 11/04/2019; 010 del 11/04/2019; 013 del 29/04/2019; 14/del 29/04/2019;  025 del 19/06/2019; 031 del 15 /07/ 2019; 032 del 15/07/2019, 033 del 15 de julio de 2019.
A la fecha de las siete (7) actuaciones desarrolladas según el PAD versión 2.0 se ha dado cumplimiento a la siete (7) dentro de los términos establecidos en los procedimientos, Auditoría de Desempeño IPES que culminó el 28 de Marzo de 2019; Auditoría de Regularidad en el IPES y Auditoría de Regularidad en la SDDE las cuales culminaron el 29 de abril de 2019; Auditoriía de desempeño Invest In Bogota que culminó el 26 de junio de 2019; 2 Auditorías de Desempeño  adelantadas en el Ipes y  1 de desempeño adelantada en la SDDE, las cuales culminaron el 19 de julio de 2019. Por lo tanto el nivel de avance del indicador es el 100% .</t>
    </r>
  </si>
  <si>
    <r>
      <rPr>
        <b/>
        <sz val="10"/>
        <rFont val="Arial"/>
        <family val="2"/>
      </rPr>
      <t>Dirección Habitat y Ambiente</t>
    </r>
    <r>
      <rPr>
        <sz val="10"/>
        <color rgb="FFFF0000"/>
        <rFont val="Arial"/>
        <family val="2"/>
      </rPr>
      <t xml:space="preserve">
</t>
    </r>
    <r>
      <rPr>
        <sz val="10"/>
        <rFont val="Arial"/>
        <family val="2"/>
      </rPr>
      <t>Reporte  Agosto:
Se terminaron en total  11  auditorías, todas con cumplimiento de términos de acuerdo con la programación del PAD 2019</t>
    </r>
  </si>
  <si>
    <r>
      <rPr>
        <b/>
        <sz val="10"/>
        <rFont val="Arial"/>
        <family val="2"/>
      </rPr>
      <t>Dirección de Integración Social</t>
    </r>
    <r>
      <rPr>
        <sz val="10"/>
        <color rgb="FFFF0000"/>
        <rFont val="Arial"/>
        <family val="2"/>
      </rPr>
      <t xml:space="preserve">
</t>
    </r>
    <r>
      <rPr>
        <sz val="10"/>
        <rFont val="Arial"/>
        <family val="2"/>
      </rPr>
      <t>Se ha dado cumplimiento a los términos de los memorandos de asignación y  cronogramas del plan de trabajo, de conformidad con los procedimientos respectivos
Acta Comité No. 21 del 14-06-2019 aprobación Informe Auditoría Regularidad Secretaría Distrital de Integración Social Código 55
Acta Comité No. 23 del 25-06-2019 aprobación Informe Final Visita de Control Fiscal ante la SDIS Código 512
Acta Comité No. 28 del 09-07-2019 aprobación Informe Final Auditoría de Desempeño IDIPRON Código 56
A 31 de agosto están en fase de informe los siguientes procesos: Auditoría Desempeño SDIS código 57. Auditoría Desempeño SDIS código 58. Auditoría Desempeño IDIPRON código 59
No se adelantaron indagaciones preliminares, pronuniciamientos ni procesos sancionatorios</t>
    </r>
  </si>
  <si>
    <r>
      <rPr>
        <b/>
        <sz val="10"/>
        <rFont val="Arial"/>
        <family val="2"/>
      </rPr>
      <t>Dirección Salud.</t>
    </r>
    <r>
      <rPr>
        <sz val="10"/>
        <color rgb="FFFF0000"/>
        <rFont val="Arial"/>
        <family val="2"/>
      </rPr>
      <t xml:space="preserve">
</t>
    </r>
    <r>
      <rPr>
        <sz val="10"/>
        <rFont val="Arial"/>
        <family val="2"/>
      </rPr>
      <t>Se desarrollaron cuatro actuaciones sin incumplimiento de los términos establecidos en el PAD 2019 (tres De Regularidad al FFDS, Capital Salud y Subred Sur y una De Desempeño a la SDS, tal como se puede apreciar en las Actas de Comité Técnico.</t>
    </r>
  </si>
  <si>
    <r>
      <rPr>
        <b/>
        <sz val="10"/>
        <rFont val="Arial"/>
        <family val="2"/>
      </rPr>
      <t>Dirección de Hacienda</t>
    </r>
    <r>
      <rPr>
        <sz val="10"/>
        <color rgb="FFFF0000"/>
        <rFont val="Arial"/>
        <family val="2"/>
      </rPr>
      <t xml:space="preserve">
</t>
    </r>
    <r>
      <rPr>
        <sz val="10"/>
        <rFont val="Arial"/>
        <family val="2"/>
      </rPr>
      <t xml:space="preserve">30 de AGOSTO  DE 2019. 
De las tres (3)  auditorias de Regularidad PAD 2019,  iniciadas  en el primer cuatrimestre como fueron la Secretarìa Distrital de Hacienda, Unidad Administrativa  Especial de Catastro Distrital y Foncep,  se finalizò FONCEP en el primer cuatrimestre, esto fue el  29 de abril de 2019, las correspondientes a   UAECD y SDH finalizaron en junio y julio respectivamente. Cabe señalar que con radicado SIGESPRO No 3-2019-22789 del 1 de agosto,  se solicito ampliacion del PAD 2019,  prorrogando la fecha de terminacion de la auditoria de Regularidad ante la SDH ,
De otra parte, las auditorias de Desempeño ante el FONCEP y la Loterìa de Bogota que iniciaron el   29 de abril  finalizaron el 28 de julio.En total en el segundo cuatrimestre finalizaron 4 actuaciones de control fiscal, dos de regularidad y dos de desempeño. 
La comunicaciòn de los informes finales de las citadas auditorias  a los sujetos de control se surtio de la siguiente manera:: 
Informe Final FONCEP - Regularidad. Reportado en anterior cuatrimestre. 
- El  informe final de la auditoria de la Secretarìa Distrital de Hacienda  fue radicado en el sujeto de control el 5 de julio mediante SIGESPRO No 2-2019-14475, al cual se le diò un alcance con radicado No  2-2019-14767 de julio 10 
- El informe final de la auditoria de Regularidad de la Unidad Administrativa Especial de Catastro Distrital  fue radicado en el sujeto  de control el  17 de junio, SIGESPRO  2-2019-13078
- El  informe final de auditoria Desempeño ante el FONCEP fue  radicado en el sujeto de control el 26 de julio, proceso SIGESPRO No 2-2019-16266.
- El informe final de la auditoria auditoria de Desempeño  ante Loteria de Bogotà  fue radicado en el sujeto de control el 26 de julio con el proceso SIGESPRO No 2-2019-16268
En consecuencia, tal como se evidencia, los 4  informes finales de auditorias del segundo cuatrimestre, no presentaron incumplimiento de tèrminos, por el contario,  fueron comunicados a los sujetos de control de conformidad con los tèrminos establecidos  en el PAD 2019. 
Respecto al traslado de hallazgos Fiscales  a la Direcciòn de Responsabilidad y Jurisdiccion Coactiva.  los mismos se efectuaron de conformidad con los tèrminos establecidos en la Resoluciones vigentes a la època de traslado,  esto es la Resoluciòn No  001 de 2018  y 026 de 2019, tal como se relaciona a continuaciòn,: 
FONCEP : 2 fiscales  Sigespro 3-2019-13612 y  3-2019-13614 
UAECD. 10 hallazgos fiscales trasladado a la Direcciòn de Responsabilidad Fiscal mediante radicados SIGESPRO No 3-2019-18632. 3-2019-18633, 3-2019-18635, 3-2019-18638, 3-2019-18640, 3,2019-18641, 3-2019-18643, 3-2019-18644, 3-2019-18645, 3-2019-18697. 
SDH  4 hallazgos fiscales trasladado a la Direcciòn de Responsabilidad Fiscal mediante radicados SIGESPRO No 3-2019-20668, 3-2019-20623, 3-2019-20625, 3-2019-20619.
Loterìa de Bogotà, 2 hallazgos fiscales  trasladados a la Direcciòn de Responsabilidad Fiscal mediante radicados SIGESPRO No 3-2019-22788, 3-2019-16619.
FONCEP.  2 hallazgos fiscales  trasladados a la Direcciòn de Responsabilidad Fiscal mediante radicados SIGESPRO No 3-2019-2282 y 3-2019-22791
En total  20 hallazgos fiscales trasladados en los tèrminos establecidos. 
Igualmente, los 2 informes finales de auditoria de Regularidad fueron trasladados a la Direccion de Estudios de Economia y Politica Pùblica, de acuerdo con el procedimiento  vigente  y lineamientos del PAE 2019. mediante memorando radicado SIGESPRO SDH No  3-2019-20659 y UAECD  No 3-2019-18614. 
De otra parte, en cuanto a los Procesos Administrativos  Sancionatorio, se informa que en el segundo cuatrimestre se encuentra en estudio una situacion presentada ante  la Unidad Administrativa Especial de Catastro a fin de decidir sobre la apertura del proceso Administrativo  Sancionatorio. . A la fecha de este reporte no se ha aperturado proceso Administrativo Sancionatorio. </t>
    </r>
  </si>
  <si>
    <r>
      <rPr>
        <b/>
        <sz val="10"/>
        <rFont val="Arial"/>
        <family val="2"/>
      </rPr>
      <t>Dirección Juridica</t>
    </r>
    <r>
      <rPr>
        <sz val="10"/>
        <rFont val="Arial"/>
        <family val="2"/>
      </rPr>
      <t xml:space="preserve">
GESTIÓN: se revisa y verifica el cumplimiento de las actuaciones de auditoría que incluye, Informes de auditoría, Hallazgos, Beneficios de control fiscal, en cumpliiento de los Procedimientos del Proceso de Vigilancia y control  las cuales se han realizado dentro de los Terminos y se registra en Acta de Comité Tecnico de la 1 a la 11  de la vigencia 2019 y en los Tableros de control de cada auditoría.</t>
    </r>
  </si>
  <si>
    <r>
      <rPr>
        <b/>
        <sz val="10"/>
        <rFont val="Arial"/>
        <family val="2"/>
      </rPr>
      <t>Servicios Públicos</t>
    </r>
    <r>
      <rPr>
        <sz val="10"/>
        <color rgb="FFFF0000"/>
        <rFont val="Arial"/>
        <family val="2"/>
      </rPr>
      <t xml:space="preserve">
</t>
    </r>
    <r>
      <rPr>
        <sz val="10"/>
        <rFont val="Arial"/>
        <family val="2"/>
      </rPr>
      <t>Se han finalizado 9 auditorias establecidas en el Pad 2019, en las cuales se ha dado cumplimineto a los términos establecidos.</t>
    </r>
  </si>
  <si>
    <r>
      <rPr>
        <b/>
        <sz val="10"/>
        <rFont val="Arial"/>
        <family val="2"/>
      </rPr>
      <t>Direccion Movilidad:</t>
    </r>
    <r>
      <rPr>
        <sz val="10"/>
        <rFont val="Arial"/>
        <family val="2"/>
      </rPr>
      <t xml:space="preserve">1) Se culmino 4 auditorias de Regularidad , TRANSMILENIO -SECRETARIA DE MOVILIDAD-IDU-EMPRESA METRO DE BOGOTA.en la cual se configuraron un total de 132 hallazgos Administrativos de los cuales 87 con incidencia disciplinaria y 5 con incidencia Fiscal.                                                                   2)en las 4 auditorias se diligenciaron  68 Anexos, incluyendo en ellos directivos, auditores , contratistas y pasantes. </t>
    </r>
  </si>
  <si>
    <r>
      <rPr>
        <b/>
        <sz val="11"/>
        <rFont val="Calibri"/>
        <family val="2"/>
        <scheme val="minor"/>
      </rPr>
      <t>DRI</t>
    </r>
    <r>
      <rPr>
        <sz val="11"/>
        <color rgb="FFFF0000"/>
        <rFont val="Calibri"/>
        <family val="2"/>
        <scheme val="minor"/>
      </rPr>
      <t>.</t>
    </r>
    <r>
      <rPr>
        <sz val="11"/>
        <color theme="1"/>
        <rFont val="Calibri"/>
        <family val="2"/>
        <scheme val="minor"/>
      </rPr>
      <t xml:space="preserve"> SEGUNDO CUATRIMESTRE: Para el correspondiente periodo, la Dirección de Reacción Inmediata no adelantó Visitas de Control Fiscal. Para efectos de datos acumulados se toman los reportados en el primer cuatrimestre de 2019</t>
    </r>
  </si>
  <si>
    <r>
      <rPr>
        <b/>
        <sz val="11"/>
        <rFont val="Calibri"/>
        <family val="2"/>
        <scheme val="minor"/>
      </rPr>
      <t>DIRECCION DE GOBIERNO</t>
    </r>
    <r>
      <rPr>
        <sz val="11"/>
        <color theme="1"/>
        <rFont val="Calibri"/>
        <family val="2"/>
        <scheme val="minor"/>
      </rPr>
      <t xml:space="preserve">
Cuatrimestre 2 INDICADOR 1
Como consecuencia de las audfitorías que culminaron durante el segundo cuatrimestre del 2019, la Dirección Sector Gobierno determinó los siguietnes hallazgos:
Auditoría de regularidad 11 realizada en el DADEP: terinta y dos (32) hallazgos administrativos, de los cuales cinco (5) tienen incidecia fiscal y once (11) disciplinaria. 
Auditoría de regularidad 12 realizada en la SDG, veinticinco (25) hallazgos administrativos, uno (1) con incidecia fiscal y tres (3) disciplinaria. 
Auditoría de regularidad 13 llevada a cabo ante el IDPAC, veinticuatro (24) hallazgos administrativos, de los cuales tres (3) tienen incidecia disciplinaria. 
Informe final Visita Fiscal 510 relizada en la SDG, cuatro (4) hallazgos administrativos, de los cuales uno (1) tiene incidecia fiscal y dos (2) disciplinaria. 
Informe final de la Visita Fiscal 513 ejecutada en el Concejo de Bogotá, cuatro (4) hallazgos administrativos.
Como se observa, a 31 de agosto de 2019 durante el segundo cuatrimestre se determinaron un total de ochenta y cinco (85) hallazgos administrativos, de los cuales seis (6) tienen incidencia fiscal y diecisiete (17) disciplinaria; para un total en el año de ochenta y nueve (89) hallazgos, los cuales cumplen con los atributos de condición, criterio, causa y efecto, según revisión registrada en actas de comité técnico de la Dirección.
INDICADOR 2. Cuatrimestre 2
A 31 de agosto de 2019 en cumplimiento del PAD 2019 se han ejecutado doce (12) auditorías, ocho (8) de las cuales ya finalizaron y cuatro (4) se encuentran en desarrollo; frente a las mismas durante el segundo cuatrimestre del año se han diligenciado las respectivas declaraciones de independencia como se enuncia a continuación:
Auditorías Finalizadas:
De la visita fiscal 513 realizada en el Concejo de Bogotá: cinco (5).
Auditorías en ejecución:
De la auditoría de desempeño código 14 que se está ejecutando en el Departamento Administrativo de la Defensoría del Espacio Público - DADEP: doce (12).
De la auditoría de regularidad código 15 que se está llevando a cabo en la Secretaría Generla de la Alcaldía Mayor de Bogotá - SGAMB: catorce (14).
De la auditoría de regularidad código 16 que inició en el Departamento Administrativo del Servicio Civil Distrital - DASCD: ocho (8).
De la auditoría de desempeño código 18 que se está llevando a cabo en la Secretaría Distrital de Gobierno - SDG: siete(7).
Se observa que a 31 de agosto durante el segundo cuatrimestre se adicionaron cuarenta y seis (46) declaraciones de independencia correspondientes a los auditores que han sido asignados a cada una de las auditorías programadas en el PAD 2019, para un total de ciento dos (102) durante lo que lleva del año. </t>
    </r>
  </si>
  <si>
    <r>
      <rPr>
        <b/>
        <sz val="11"/>
        <rFont val="Calibri"/>
        <family val="2"/>
        <scheme val="minor"/>
      </rPr>
      <t>DIRECCION DE PARTICIPACION CIUDADANA Y DESARROLLO LOCAL</t>
    </r>
    <r>
      <rPr>
        <sz val="11"/>
        <color rgb="FFFF0000"/>
        <rFont val="Calibri"/>
        <family val="2"/>
        <scheme val="minor"/>
      </rPr>
      <t>.</t>
    </r>
    <r>
      <rPr>
        <sz val="11"/>
        <color theme="1"/>
        <rFont val="Calibri"/>
        <family val="2"/>
        <scheme val="minor"/>
      </rPr>
      <t xml:space="preserve">  
Seguimiento a agosto de 2019: A la fecha se han enviado 295 hallazgos que cumplen con los atributos de 295 hallazgos contenidos en los informes finales. (Treinta (30) con incidencia fiscal en cuantía de $4.123.067.353,38, uno (1) con incidencia penal y ochenta y cuatro (84) con presunta incidencia disciplinaria.
Se han diligenciado 393 Anexos de "Declaración de independencia y conflicto de intereses" de un total de 163 auditores que ejecutan las auditorías previstas en el PAD *100 + Nivel Directivo + Contratistas.
Seguimientoa  abril de 2019: A la fecha se han enviado 159 hallazgos que cumplen con los atributos de 159 hallazgos contenidos en los informes finales. (Siete (7) con incidencia fiscal en cuantía de $718.129.615,46, cero (0) con incidencia penal y veintidós (22) con presunta incidencia disciplinaria.
Se han diligenciado 160 Anexos de "Declaración de independencia y conflicto de intereses" de un total de 160 auditores que ejecutan las auditorías previstas en el PAD *100 + Nivel Directivo + Contratistas.</t>
    </r>
  </si>
  <si>
    <r>
      <rPr>
        <b/>
        <sz val="11"/>
        <rFont val="Calibri"/>
        <family val="2"/>
        <scheme val="minor"/>
      </rPr>
      <t>Dirección Equidad y Genero</t>
    </r>
    <r>
      <rPr>
        <sz val="11"/>
        <color rgb="FFFF0000"/>
        <rFont val="Calibri"/>
        <family val="2"/>
        <scheme val="minor"/>
      </rPr>
      <t xml:space="preserve">
</t>
    </r>
    <r>
      <rPr>
        <sz val="11"/>
        <rFont val="Calibri"/>
        <family val="2"/>
        <scheme val="minor"/>
      </rPr>
      <t>1. El comité técnico de la dirección sectorial, en acta de comité técnico # 10 aprobó 24 hallazgos por cumplir los mismos con los atributos de condición, criterio, causa y efecto, lo cuales fueron inlcuidos en su totalidad, en el informe final, 5 de ellos con incidencia fiscal.  
2.En la dirección sectorial de Equidad y Género fueron diligenciados 12 anexos de declaraciones de independencia  y conflicto de intereses correspondientes a los integrantes del equipo auditor y dirección sectorial, verificando que los integrantes no se encuentran incursos en conflictos de intereses, con la Secretaría Distrital de la Mujer</t>
    </r>
  </si>
  <si>
    <r>
      <rPr>
        <b/>
        <sz val="11"/>
        <rFont val="Calibri"/>
        <family val="2"/>
        <scheme val="minor"/>
      </rPr>
      <t>Direccion de Ecucacion.</t>
    </r>
    <r>
      <rPr>
        <sz val="11"/>
        <color theme="1"/>
        <rFont val="Calibri"/>
        <family val="2"/>
        <scheme val="minor"/>
      </rPr>
      <t xml:space="preserve">
SEGUIMIENTO 30 AGOSTO 2019:
N° de hallazgos que cumplen con los atributos:  Se determinaron 32 hallazgos fiscales, los cuales cumplieron con los atributos de criterio, condición, causa y efecto, por lo cual fueron aprobados y remitidos a las instancias competentes asi;                  SED (Remision Informe Final  Radicado:2-2019-13146 del 18/06/2019) y  en la UDFJC (Remision Informe Final  Radicado:2-2019-13141 del 18/06/2019). Soportados en  las siguientes Actas: 
- El Acta de Cómite Técnico No. 22 - Analisis y Aprobación Informe del 05 de junio para la Auditoria 187 SED.
- El Acta de Cómite No. 23 - Analisis y Aprobación Informe del 26 de junio 05 de 2019 para la Auditoria 188 UDFJC.
Cantidad de Anexos diligenciados de "Declaración de independencia y conflicto de intereses":  En cumplimiento del PAD 2018 se diligenciaron 42 anexos de declaración de independencia, por parte del grupo auditor, personal de apoyo y directivo de las Auditorias 187 y 188 PAD 2019.
Toda la información reportada puede ser verificada en el aplicativo de Trazabilidad.  
</t>
    </r>
  </si>
  <si>
    <r>
      <rPr>
        <b/>
        <sz val="11"/>
        <rFont val="Calibri"/>
        <family val="2"/>
        <scheme val="minor"/>
      </rPr>
      <t>Dirección Cultura Recreación y Deporte de Mayo a Agosto de 2019:</t>
    </r>
    <r>
      <rPr>
        <sz val="11"/>
        <color theme="1"/>
        <rFont val="Calibri"/>
        <family val="2"/>
        <scheme val="minor"/>
      </rPr>
      <t xml:space="preserve">
1) En mesa de trabajo se aprueban las observaciones que posteriormente se configuran en hallazgos de auditoría, los cuales se aprueban en comité técnico y se verifica que cumplan con los atributos requeridos (criterio, condición, causa y efecto)
Hallazgos que cumplen atributos de mayo a agosto de 2019:       
80  administrativos, 47 disciplinarios,   7 fiscales por $     604.125.288 y penales 3
Hallazgos que cumplen los atributos de enero a abril del 2019:  
33 administrativos, 21 disciplinarios,   8 fiscales por $6.234.527.886 y penales  3
Total de Hallazgos de enero a agosto de 2019 que cumplen los atributos:
113 administrativos, 68 disciplinarios,  15 fiscales por $6.838.653.174  y penales 6
La validación de los atributos de las observaciones y/o hallazgos se evidencian en:
Acta 21 del 15-5-2019 SDCRD VISITA IF PRELIMINAR Y FINAL
Acta 25 del 6-6-2019 IDRD REGUALR IF PRELIMINAR
Acta 27 del 18-6-2019 IDRD REGULAR IF FINAL 
Acta 28 del 26-6-2019 FUGA REGULAR IF PRELIMINAR
Acta 29 del 9-7-2019 FUGA REGULAR IF FINAL
Acta 33 del 8-8-2019 IDPC REGULAR  IF PRELIMINAR
Acta 34 del 20-8-2019 IDPC REGULAR IF FINAL
Acta 35 del 28-8-2019 OFB REGULAR APROBACION OBSERVACIONES
Acta 36 del 30-8-2019 IDRD DESEMPEÑO APROBACIÓN OBSERVACIONES
2) Al iniciar y durante el desarrollo de los procesos auditores, se diligencian las declaraciones de independencia como herramienta para asegurar la objetividad y la no existencia de conflictos para realizar la auditorìa por parte del personal asignado a la misma.
Total Declaraciones suscritas de mayo a agosto de 2018: 68, así:
Regularidad - IDRD     código. 209:   se diligenció 1 Declaración  de Independencia
Visita Fiscal - SDCRD  código 511: Declaraciones de Independencia: 4
Regularidad - OFB      código  220: Declaraciones de Independencia 12
Regularidad - IDPC    código  211: Declaraciones independencia: 14
Auditoría Desempeño SDCRD código 214: Declaraciones independencia: 11
Auditoria Desempeño IDRD código 213. Declaración de independencia:  15
Auditoria Regularidad OFB código 212: Declaración de Independencia: 11
</t>
    </r>
  </si>
  <si>
    <r>
      <rPr>
        <b/>
        <sz val="11"/>
        <rFont val="Calibri"/>
        <family val="2"/>
        <scheme val="minor"/>
      </rPr>
      <t>Dirección Desarrollo Economico.</t>
    </r>
    <r>
      <rPr>
        <sz val="11"/>
        <rFont val="Calibri"/>
        <family val="2"/>
        <scheme val="minor"/>
      </rPr>
      <t xml:space="preserve">
31 de agosto de 2019
En acta  de Comité Técnico Nos. 05 Aprobación Informe Preliminar Auditoría de Desempeño Código 195, se aprobaron 10 observaciones administrativas de las cuales 5 tenían presunta incidencia disciplinaria 
Acta  de Comité Técnico Nos. 07,  Aprobación Informe Definitivo Auditoría de Desempeño Código 195, se aprobaron 10  hallazgos administarivos de los cuales  5 quedaron con presunta incidencia disciplinaria.
Acta  de Comité Técnico Nos. 10 Aprobación Informe Preliminar Auditoría de Regularidad Código 196, se aprobaron 28 observaciones administrativas de las cuales 17 tenían presunta incidencia disciplinaria y 3 Fiscales por $274,181,463
Acta  de Comité Técnico Nos. 13,  Aprobación Informe Definitivo Auditoría de Regularidad Código 196, se aprobaron 25  hallazgos administarivos de los cuales  11 quedaron con presunta incidencia disciplinaria y 3 Fiscales por $214,478,639
Acta  de Comité Técnico Nos. 09 Aprobación Informe Preliminar Auditoría de Regularidad Código 197, se aprobaron 46 observaciones administrativas de las cuales 20 tenían presunta incidencia disciplinaria y 4 Incidencia FIscal $ 38,288,514 
Acta  de Comité Técnico Nos. 14,  Aprobación Informe Definitivo Auditoría de Reguilaridad Código 197, se aprobaron 44  hallazgos administarivos de los cuales  17 quedaron con presunta incidencia disciplinaria y 1 Fiscal por $ 26,251,385
Acta  de Comité Técnico No. 24  Aprobación Informe Preliminar Auditoría de Desempeño Código 198, se aprobaron 13 observaciones administrativas de las cuales 7 tenían presunta incidencia disciplinaria y 2 con incidencia fiscal por $7.616,286.
Acta  de Comité Técnico No. 25,  Aprobación Informe Definitivo Auditoría de Desempeño Código 198, se aprobaron 11  hallazgos administarivos de los cuales  2 quedaron con presunta incidencia disciplinaria y 1 con incidencia fiscal por $2.751,681.
Acta  de Comité Técnico No. 27,  Aprobación Informe Preliminar Auditoría de Desempeño Código 219, se aprobaron 5 observaciones administrativas de las cuales 4 tenían presunta incidencia disciplinaria y 3 con incidencia fiscal por valor de $123.029.989. 
Acta  de Comité Técnico No. 31,  Aprobación Informe Definitivo Auditoría de Desempeño Código 219, se aprobaron 5  hallazgos administarivos de los cuales  2 quedaron con presunta incidencia disciplinaria.
Acta  de Comité Técnico No. 28, Aprobación Informe Preliminar Auditoría de Desempeño Código 199, se aprobaron 11 observaciones administrativas de las cuales 4 tenían presunta incidencia disciplinaria 
Acta  de Comité Técnico Nos. 33,  Aprobación Informe Definitivo Auditoría de Desempeño Código 199, se aprobaron 11  hallazgos administarivos de los cuales  3 quedaron con presunta incidencia disciplinaria.
Acta  de Comité Técnico Nos. 29 Aprobación Informe Preliminar Auditoría de Desempeño Código 200, se aprobaron 8 observaciones administrativas de las cuales 6 tenían presunta incidencia disciplinaria y 1 con incidencia fiscal por $18.507.500.
Acta  de Comité Técnico Nos. 32,  Aprobación Informe Definitivo Auditoría de Desempeño Código 200, se aprobaron 7  hallazgos administarivos de los cuales  5 quedaron con presunta incidencia disciplinaria y 1 con incidencia Fiscal por $ 18.507.500.
Cada uno de los funcionarios intervinientes Director, Asesora, gerentes, auditores y contratista, (37) diligenciaron los anexos de Declaración de Independencia para las auditorías iniciadas entre el 2 de enero al 31 de agosto de 2019, para un total de 112.</t>
    </r>
  </si>
  <si>
    <r>
      <rPr>
        <b/>
        <sz val="11"/>
        <rFont val="Calibri"/>
        <family val="2"/>
        <scheme val="minor"/>
      </rPr>
      <t>Dirección Habitat y Ambiente.</t>
    </r>
    <r>
      <rPr>
        <sz val="11"/>
        <color theme="1"/>
        <rFont val="Calibri"/>
        <family val="2"/>
        <scheme val="minor"/>
      </rPr>
      <t xml:space="preserve">
Reporte  Mayo a Agosto:
1. Se revisó y verificó en los informes finales el tema de cumplimiento de  los atributos de configuración del hallazgo, lo cual quedó registrado en las siguientes Actas de Comité Técnico *Acta 12 de Marzo 5/2019, *Acta 16 de Marzo 20/2019, *Acta No 23 de Abril/2019, *Acta No 26 de Abril 11/2019, *Acta No 27 de Abril 12 /2019. Acta N°  45  de 2019- 1R CVP COD 23 ;  N°44 de 2019 - 1R SDHT COD 24;   N° 49 de 2019 - 1R  IDYPBA COD 26 , N° 59 de 2019 - 1R. SDP; N° 60 de 2019,  N°  45  de 2019- 1R CVP COD 23 ;  N°44 de 2019 - 1R SDHT COD 24;   N° 49 de 2019 - 1R  IDYPBA COD 26 , N° 59 de 2019 - 1R. SDP; N° 60 de 2019 - 1R COD 28 SDA.
El total de hallazgos fue de 208 adminsitrativos, 45  tuvieron incidencia fiscal por $24.112,995,827; 123  con presunta incidencia disciplinaria y 4 con presunta incidencia penal.
2. Declaración de independencia y conflicto de intereses:
29 ERU - D total declaraciones de Independencia 9
222 CURADURIAS D  total declaraciones de Independencia 7
30 CVP D -  total declaraciones de Independencia 8
31 SDHT -  total declaraciones de Independencia 9 
32 IDIGER  total declaraciones de Independencia 10
Total Subdirectores, Gerentes, Auditores y contratistas ASIGNADOS Y CON DECLARACIONES DE INDEPENDNCIA 53
</t>
    </r>
  </si>
  <si>
    <r>
      <rPr>
        <b/>
        <sz val="11"/>
        <rFont val="Calibri"/>
        <family val="2"/>
        <scheme val="minor"/>
      </rPr>
      <t>Dirección Integración Social</t>
    </r>
    <r>
      <rPr>
        <sz val="11"/>
        <color theme="1"/>
        <rFont val="Calibri"/>
        <family val="2"/>
        <scheme val="minor"/>
      </rPr>
      <t xml:space="preserve">
1) En mesa de trabajo se aprueban las observaciones que posteriormente se configuran en hallazgos de auditoría, los cuales se aprueban en comité técnico y se verifica que cumplan con los atributos requeridos (criterio, condición, causa y efecto)
Hallazgos que cumplen atributos: 68 administrativos, 24 disciplinarios, 15 fiscales por $7.833.505.854
Auditoría regularidad SDIS: 58 administrativos, 20 disciplinarios y 13 fiscales por $7.829.234.632
Auditoría Desempeño IDIPRON: 10 administrativos, 4 disciplinarios y 2 fiscales $4.271.222
2) Al iniciar y durante el desarrollo de los procesos auditores, según las novedades de talento humano, se diligencian las declaraciones de independencia como herramienta para asegurar la objetividad y la no existencia de conflictos para realizar la auditorìa por parte del personal asignado a la misma
Visita Fiscal SDIS código 512: Declaraciones de Independencia:5
Auditoría Desempeño IDIPRON código 56: 12 declaraciones de independencia
Auditoría Desempeño SDIS código 57: Declaraciones suscritas: 8
Auditoría Desempeño SDIS código 58: Declarlaciones suscritas: 9
Total Declaraciones: 34</t>
    </r>
  </si>
  <si>
    <r>
      <rPr>
        <b/>
        <sz val="11"/>
        <rFont val="Calibri"/>
        <family val="2"/>
        <scheme val="minor"/>
      </rPr>
      <t>Dirección de Salud</t>
    </r>
    <r>
      <rPr>
        <sz val="11"/>
        <color rgb="FFFF0000"/>
        <rFont val="Calibri"/>
        <family val="2"/>
        <scheme val="minor"/>
      </rPr>
      <t xml:space="preserve">
</t>
    </r>
    <r>
      <rPr>
        <sz val="11"/>
        <rFont val="Calibri"/>
        <family val="2"/>
        <scheme val="minor"/>
      </rPr>
      <t>1) Se detectaron y comunicaron 126  hallazgos de adutiroía, 31 de ellos con incidencia fiscal que se trasladaron a la DRFJC; todos con el cumplimiento de los atributos, así:
SDS 11, FFDS 34, Capital Salud 33,  Subred Sur 47 y SDS 1.
2) Se diligenciaron 115 Declaraciones de independencia y conflicto de intereses de las siguientes auditorías:
Auditorías Terminadas 58 (12 SDS, 11 FFDS, 10 Capital Salud, 10 Subred Sur y 15 SDS.
Auditorías en Ejecución 57 (15 Subred Sur Occ., 14 Subred Norte,14 Subred C. Oriente y 14 IDCBIS).</t>
    </r>
  </si>
  <si>
    <r>
      <rPr>
        <b/>
        <sz val="11"/>
        <rFont val="Calibri"/>
        <family val="2"/>
        <scheme val="minor"/>
      </rPr>
      <t>Direccion de Hacienda</t>
    </r>
    <r>
      <rPr>
        <sz val="11"/>
        <rFont val="Calibri"/>
        <family val="2"/>
        <scheme val="minor"/>
      </rPr>
      <t xml:space="preserve">
AGOSTO 30 DE 2019,
De conformidad con el PAD 2019, los informes finales de las auditorias culminadas en el segundo cuatrimestre  fueron comunicados a los respectivos sujetos de control, se verifico que  en la determinaciòn de los hallazgos èstos  cumplieran con los atributos de configuraciòn como son Condicion, criterio, causa y efecto..tal como se evidencia en las actas de Comite Tècnico de aprobaciòn de informes : 
SDH :Acta de Comitè Tècnico No 31 de Julio 3 de 2019. Hallazgos administrativos 33, incidencia fiscal 4,  presunta disciplinaria 20  
UAECD Acta de Comitè Tècnico No 28 de junio 17 de 2019 Hallazgos administrativos 24, incidencia fiscal 10, presunta disciplinaria 21 
FONCEP. Acta de Comitè Tècnico No 37 de julio 26 de 2019.Hallazgos administrativos 7, incidencia fiscal 2,  presunta disciplinaria  6  
LOTERIA DE BOGOTA. Acta de Comitè Tècnico No 36 de julio 26 de 2019.Hallazgos  administrativos 3, incidencia fiscal 2,  presunta disciplinaria 2.
En total de las anteriores auditorias 67 hallazgos administrativos de los cuales 20 con incidencia fiscal y 49 con presunta incidencia disciplinaria, con cumplimiento de atributos del hallazgo  
Respecto al diligenciamiento de las Declaraciòn de Independencia para las  anteriores  auditorìas  las mismas fueron diligenciadas por parte de los auditores, nivel directivo y contratistas,  ninguna de ellas presento conflicto de interès, Se relaciona a continuaciòn la auditoria y el nùmero de declaraciones de independecia diligenciadas. 
SDH :Reportado en cuatrimerte anterior 
UAECD. Reportado en cuatrimerte anterior 
FONCEP. Desempeño. Nivel Directivo 4, auditores 4, Contratistas 2. Total   10.  
LOTERIA DE BOGOTA  Desempeño. Nivel Directivo 4, auditores 5, Contratistas 1. Total   10.
En total se diligenciaron 20 Declaraciones de Independencia. 
Asì mismo, entre el junio y  agosto se iniciaron cinco (5) auditorias, una de Regularidad ante la Loteria de Bogotà, y 4 auditorias de Desempeño distribuidas una ante la UAECD, y tres ante la SDH,para las cuales se diligenciaron las siguientes Declaraciones de Independencia: 
LOTERIA DE BOGOTA.. Regularidad.  Nivel Directivo 4, auditores 8, Contratistas 1. Total 13
UAECD.. Inconsistencia Base Desempeño.  Nivel Directivo 4, auditores 5, Contratistas 3. Total 12
SDH- Pagos Predial Desempeño.  Nivel Directivo 4 , auditores 5, Contratistas 2. Total 11
SDH- Delineacion Urbana Desempeño.  Nivel Directivo 3, auditores 5 , Contratistas  2. Total . 10
SDH- omisos Vehìculos Desempeño.  Nivel Directivo 3, auditores 5, Contratistas 2. Total  10.
En total se diligenciaron 56 Declaraciones de Independencia.
Por lo tanto en el segundo cuatrimestre se diligenciaron un total de 76 Declaraciones de independencia asì: Nivel Directivo 26, auditores 37, contratistas 13.  </t>
    </r>
  </si>
  <si>
    <r>
      <rPr>
        <b/>
        <sz val="11"/>
        <rFont val="Calibri"/>
        <family val="2"/>
        <scheme val="minor"/>
      </rPr>
      <t>Dirección Juridica.</t>
    </r>
    <r>
      <rPr>
        <sz val="11"/>
        <color rgb="FFFF0000"/>
        <rFont val="Calibri"/>
        <family val="2"/>
        <scheme val="minor"/>
      </rPr>
      <t xml:space="preserve">
</t>
    </r>
    <r>
      <rPr>
        <sz val="11"/>
        <rFont val="Calibri"/>
        <family val="2"/>
        <scheme val="minor"/>
      </rPr>
      <t>GESTIÓN:  1. Hallazgos que cumplen atributos:
Se revisó y verificó en el informe final de la auditoria de desempeño código 6, el tema de cumplimiento con los atributos de configuración del hallazgo. Actas de Comité Técnico  
*Acta No 7 de fecha 10 de Junio 2019 
El total de hallazgos son: 5 Administrativos, 3 con presunta incidencia disciplinaria.
2. Declaración de independencia y conflicto de intereses:
El número de auditores entre Gerente, auditores y contratistas que han suscrito Declaraciones de independencia son según cada auditoria terminada o en ejecución: Auditoria Terminada Código 06, es de 10</t>
    </r>
  </si>
  <si>
    <r>
      <rPr>
        <b/>
        <sz val="11"/>
        <rFont val="Calibri"/>
        <family val="2"/>
        <scheme val="minor"/>
      </rPr>
      <t>Dirección de Seguridad</t>
    </r>
    <r>
      <rPr>
        <sz val="11"/>
        <rFont val="Calibri"/>
        <family val="2"/>
        <scheme val="minor"/>
      </rPr>
      <t xml:space="preserve">
Se determinaron Hallazgos que cumplen con los atributos:
Auditoría de Regularidad No. 161 ante la Secretaría Distrital de Seguridad, Convivencia y Justicia -SDSCJ: dos (2) hallazgos disciplinarios, un (1) hallazgo fiscales por valor de $39.721.605 para un total de veinte (20) hallazgos administrativos, aprobados mediante Acta de comité técnico No. 14 del 17 de junio de 2019. 
Auditoría de Desempeño No. 164 ante la Unidad Administrativa Especial Cuerpo Oficial de Bomberos – UAECOB: dos (2) hallazgos disciplinarios, un (1) hallazgo fiscales por valor de $248.153.755,46 para un total de cuatro (4) hallazgos administrativos, aprobados mediante Acta de comité técnico No. 18 de 24 de julio de 2019.
En conclusión se determinaron (24) hallazgos administrativos (2) de ellos con incidencia fiscal y (4) con incidencia disciplinaria. Todos cumplieron con los atributos.
Declaraciones: 
Verificación de Declaraciones de independencia y conflicto de intereses así:
Auditoría de Desempeño No. 163 ante la Secretaría Distrital de Seguridad, Convivencia y Justicia –SDSCJ: formatos diligenciados (17/17) auditores.
Auditoría de Desempeño No. 162 ante la Unidad Administrativa Especial Cuerpo Oficial de Bomberos – UAECOB: formatos diligenciados (16/16) auditores.
Visita de Control Fiscal No. 515  ante la Secretaría Distrital de Seguridad, Convivencia y Justicia –SDSCJ: formatos diligenciados (6/6) auditores.
En conclusión se diligenciaron (39) anexos de declaración de independencia, para (39) personas que ejecutaron las auditorías.</t>
    </r>
  </si>
  <si>
    <r>
      <rPr>
        <b/>
        <sz val="11"/>
        <rFont val="Calibri"/>
        <family val="2"/>
        <scheme val="minor"/>
      </rPr>
      <t>Dirección de Servicios Públicos</t>
    </r>
    <r>
      <rPr>
        <sz val="11"/>
        <rFont val="Calibri"/>
        <family val="2"/>
        <scheme val="minor"/>
      </rPr>
      <t xml:space="preserve">
AGOSTO 31: 
1) Se generaron 176 hallazgos administrativos los cuales cumplen con los atributos de configuración, 32  disciplinarios, 34 fiscales por $125.315.886.559 y 4 penales, se validó en acta de comité técnico. 
2) Cada uno de los gerente auditores y contratista  diligenciaron los anexos de Declaración de Independencia para las auditorías iniciadas entre el 2 de enero al 31 de AGOSTO de 2019.</t>
    </r>
  </si>
  <si>
    <t>Se ajustaron los procedimientos  para adelantar el proceso administrativo sancionatorio fiscal, adoptado mediante Resolución Reglamentaria No. 029 de Junio 26 de 2019 y el y el procedimiento para la indagación preliminar adoptado mediante Resolución Reglamentaria No. 028 de Junio 26 de 2019; en los cuales se incorporaron puntos de control para especificar que se debe proteger físicamente el expediente en uso o almacenado con medidas apropiadas.</t>
  </si>
  <si>
    <r>
      <rPr>
        <b/>
        <sz val="10"/>
        <rFont val="Arial"/>
        <family val="2"/>
      </rPr>
      <t>Verificación a agosto de 2019:</t>
    </r>
    <r>
      <rPr>
        <sz val="10"/>
        <rFont val="Arial"/>
        <family val="2"/>
      </rPr>
      <t xml:space="preserve"> Se evidenciaron las modificaciones realizadas al "</t>
    </r>
    <r>
      <rPr>
        <i/>
        <sz val="10"/>
        <rFont val="Arial"/>
        <family val="2"/>
      </rPr>
      <t>Procedimiento para Adelantar Proceso Administrativo Sancionatorio Fiscal</t>
    </r>
    <r>
      <rPr>
        <sz val="10"/>
        <rFont val="Arial"/>
        <family val="2"/>
      </rPr>
      <t>" adoptado mediante R.R 029 del 26/06/2019, relacionadas con la inclusión de un punto de control en la actividad No.28 y del "</t>
    </r>
    <r>
      <rPr>
        <i/>
        <sz val="10"/>
        <rFont val="Arial"/>
        <family val="2"/>
      </rPr>
      <t>Procedimiento para la Indagación Preliminar</t>
    </r>
    <r>
      <rPr>
        <sz val="10"/>
        <rFont val="Arial"/>
        <family val="2"/>
      </rPr>
      <t>" adoptado mediante R.R 028 del 26/06/2019, en el cual se incluyó un punto de control en la actividad No.16; lo anterior con el fin de evitar la pérdida, modificación o acceso no autorizado a la información que conforma los expedientes de indagaciones preliminares y procesos administrativos sancionatorios. Por lo anterior, y teniendo en cuenta que las actividades programadas se encuentran cumplidas, el presente riesgo se mitiga.</t>
    </r>
  </si>
  <si>
    <t>Se modificó el procedimiento para la verificación, análisis, revisión y actualización de la cuenta, adoptada mediante Resolución Reglamentaria No. 026 de junio 17 de 2019.</t>
  </si>
  <si>
    <r>
      <rPr>
        <b/>
        <sz val="10"/>
        <rFont val="Arial"/>
        <family val="2"/>
      </rPr>
      <t xml:space="preserve">Verificación a agosto de 2019: </t>
    </r>
    <r>
      <rPr>
        <sz val="10"/>
        <rFont val="Arial"/>
        <family val="2"/>
      </rPr>
      <t>Se evidenció la R.R 026 del 17/06/2019 mediante la cual se adoptó el "</t>
    </r>
    <r>
      <rPr>
        <i/>
        <sz val="10"/>
        <rFont val="Arial"/>
        <family val="2"/>
      </rPr>
      <t>Procedimiento para verificar, revisar, analizar y actualizar la cuenta</t>
    </r>
    <r>
      <rPr>
        <sz val="10"/>
        <rFont val="Arial"/>
        <family val="2"/>
      </rPr>
      <t>", en donde se incluyeron puntos de control relacionados con la responsabilidad del uso y manejo de la información en SIVICOF. Por lo anterior, y teniendo en cuenta que la actividad programada se encuentra cumplida, el presente riesgo se mitiga.</t>
    </r>
  </si>
  <si>
    <t xml:space="preserve">En el acta de comité No. 34 del 10-septiembre de 2019 cuyo objetivo es: Identificar las prórrogas y retransmisiones solicitadas por la Dirección de Movilidad en la vigencia 2019.". En el punto 3 de resultados "Presentación y Aprobación del Informe de Sivicof sobre prorrogas y retrasmisiones". Se observa que; “Se revisó el informe del Sivicof, confirmando que la PRORROGA allí reportada, se solicitó por esta Dirección y que la debida justificación se ve plasmada en el mismo." El acta está firmada por el presidente y Secretario de dicho comité.
Como visita a esta dirección para el respectivo seguimiento a las acciones evidenciadas y plasmadas en la matriz del mapa de riesgos se constata que cumplen con lo colocado en el monitoreo de dicha acción.
</t>
  </si>
  <si>
    <t xml:space="preserve">NO SE REALIZO ACTIVIDAD </t>
  </si>
  <si>
    <t xml:space="preserve">Verificación a agosto de 2019: Se evidenció que la Dirección Sector Gobierno aprobó 3 solicitudes de retransmisión para realizar cargues al sistema SIVICOF durante el segundo cuatrimestre de 2019, mediante los siguientes memorandos:
*Rad 2-2019-13905 del 27/06/2019 - Secretaría Distrital de Gobierno
*Rad 2-2019-14603 del 09/07/2019 - Veeduría Distrital 
*Rad. 2-2019-17083 del 09/08/2019 - Veeduría Distrital
El riesgo continua abierto para monitoreo y verificación   </t>
  </si>
  <si>
    <t xml:space="preserve">Las 59 solicitudes relacionadas en el monitoreo, efectivamente fueron atendidas afirmativamente en su totalidad, de acuerdo a las justificaciones que presentaron cada uno de los 19 Fondos de Desarrollo Local. Es de aclarar que a estas solicitudes se les dio respuesta directamente por la Dirección,   si recurrir al comité Técnico.
Como resultado de la visita y seguimiento al mapa de riesgos segundo cuatrimestre no se evidencian Actas de Comité Técnico diligenciadas y firmadas por Presidente y Secretario como corresponde a lo establecido para realizar retransmisiones y/o prórrogas
</t>
  </si>
  <si>
    <t xml:space="preserve">
Como resultado de la visita y seguimiento al mapa de riesgos segundo cuatrimestre no se evidencian Actas de Comité Técnico diligenciadas y firmadas por Presidente y Secretario como corresponde a lo establecido para realizar retransmisiones y/o prórrogas</t>
  </si>
  <si>
    <t xml:space="preserve">Los funcionarios de la Oficina de Control Interno, en el proceso de vigilancia y control a la matriz de riesgo vigencia 2019 evidenciaron que:
Revisada el Acta de Comité Técnico No. 12 de fecha 12-09-2019 cuyo objeto fue “II Revisión cuatrimestral de 2019, del riesgo de información: PVCGF -SI-06: Posible inexactitud en la información contenida en el Sistema de Vigilancia y Control Fiscal SIVICOF y/o acceso a su información a personal no autorizado”, se evidencia dentro de la misma que  no  realizó retransmisiones ni prórrogas  durante este cuatrimestre
</t>
  </si>
  <si>
    <t xml:space="preserve">Los funcionarios de la Oficina de Control Interno, en el proceso de vigilancia y control a la matriz de riesgo vigencia 2019 establecieron que:
Revisada el acta de comité Técnico  No. 37 de fecha 30 de agosto de 2019, se evidencia que se revisaron y validaron los datos, las autorizaciones efectuadas en la Dirección Sector Educación fueron en total (7) siete, prórrogas a los Sujetos de control asignados, con corte a 30 de abril/19 verificándose la exactitud de la información consolidada allegada por la Dirección de TICs y Planeación relacionada con las autorizaciones de las prórrogas autorizadas con los respectivos memorandos (2-2019-10072, 2-2019-19545, 2-2019-14829, 2-2019-14829 , 2-2019-16951, 2-2019-16951, 2-2019-16951). 
El Acta de comité Técnico se encuentra debidamente diligenciada y firmada por el jefe de la dependencia y la secretaria.
De esta manera queda establecido que la dependencia viene cumpliendo lo establecido en la Matriz de Riesgos
</t>
  </si>
  <si>
    <t>2) 8 prórrogas y 5 retrasmisiones</t>
  </si>
  <si>
    <t xml:space="preserve">En el acta de comité No. 39 del 3-septiembre de 2019 cuyo objetivo es: "Revisión información de la dirección de Tics sobre prorrogas y retrasmisiones de cuenta SIVICOF segundo Cuatrimestre de 2019". , en el punto 3, resultados, donde se revisa información de Dirección Tics, se encuentra que se establecen dos indicadores así: "2)"# de autorizaciones efectuadas (prorrogas y retrasmisiones) a los sujetos de control asignados, con el análisis del porqué de las mismas. el reporte se toma del SIVICOF" se evidencia en el acta que existen dos tablas donde están las 8 Prorrogas y las 5 Retrasmisiones, también se evidencian los correos enviados por la Dirección de Planeación a las Tics para las respectivas publicaciones en el SIVICOF.
Como visita a esta dirección para el respectivo seguimiento a las acciones evidenciadas y plasmadas en la matriz del mapa de riesgos se constata que cumplen con lo colocado en el monitoreo de dicha acción.
</t>
  </si>
  <si>
    <t xml:space="preserve">Se realizó la verificación al acta de comité técnico No. 38, correspondiente al segundo cuatrimestres del año en curso, en la cual se evidenció:
1. El objetivo de dicha acto fue establecido como, “Análisis de la solicitud de autorización de retransmisión del Informe de Deuda Publica, Solicitado por la Secretaria Distrital de Desarrollo Económico mediante oficio 1-2019-19097 del 8 de agosto de 2019”.
2. En el punto 5 de la misma acta, se evidencia que se sometió a aprobación por parte del comité la solicitud realizada por el sujeto de control, donde “luego de analizado el oficio de solicitud Análisis de la solicitud de autorización de retransmisión del Informe de Deuda Pública, Solicitado por la Secretaria Distrital de Desarrollo Económico mediante oficio 1-2019-19097 del8 de agosto de 2019, se aprueba la autorización”.
</t>
  </si>
  <si>
    <t xml:space="preserve">Verificación a agosto de 2019: Se evidenció el acta de Comité Técnico No. 64 del 02/09/2019 mediante la cual se realizó el análisis de las 31 retransmisiones y prorrogas autorizadas en la dependencia durante el segundo cuatrimestre de 2019. El riesgo continua abierto para monitoreo y verificación  
</t>
  </si>
  <si>
    <t xml:space="preserve"> 3 prórrogas</t>
  </si>
  <si>
    <t xml:space="preserve">En el acta de comité No. 30 del 3-septiembre de 2019 cuyo objetivo es: "Revisión información de la dirección de Tics sobre prorrogas y retrasmisiones de cuenta SIVICOF segundo Cuatrimestre de 2019". , En el punto 3 de resultados donde se revisa información de dirección Tics, se encuentra que se establecen dos indicadores así: "2)"# de autorizaciones efectuadas   (retrasmisiones y prorrogas) a los sujetos de control asignados, con el análisis del porqué de las mismas. El reporte se toma del SIVICOF".  Se evidencia en el acta que existen 3 Prorrogas.
Como visita a esta dirección para el respectivo seguimiento a las acciones evidenciadas y plasmadas en la matriz del mapa de riesgos se constata que cumplen con lo colocado en el monitoreo de dicha acción.
De esta manera queda establecido que la dependencia le viene haciendo, seguimiento a la actividad.
</t>
  </si>
  <si>
    <t xml:space="preserve">Los funcionarios de la Oficina de Control Interno, en el proceso de vigilancia y control a la matriz de riesgo vigencia 2019 establecieron que:
Revisada el Acta de Comité Técnico No. 34 del  05-09-2019  se evidencia que se efectuaron cinco autorizaciones, que corresponden a dos prórrogas para cuenta mensual, una prórroga para Plan de Mejoramiento y dos retransmisiones de cuenta mensual tal como se observa en los siguientes memorandos:
Memorando 2-2019-17087 de fecha 2019-08-09 se evidencia la prórroga para la rendición del informe de deuda publica cuenta mes de julio de 2019. 
Memorando 2-2019-17086 de fecha 2019-08-09 se evidencia la prórroga para la rendición del informe deuda publica cuenta mes de julio de 2019.
Memorando 2-2019-19372 de fecha 2019-09-09 se evidencia la prorroga cuenta mensual de agosto de 2019 – deuda publica oficio No. SGG 503 19 DEL 06-09-2019.
Memorando 2-2019-10774 de fecha 2019-05-20 se evidencia Retrasmisión Informe contratación abril de 2019. 
Revisado el memorando 2-2019-17225 de fecha 2019-08-13 se evidencia prorroga a Plan de Mejoramiento.  
El Acta de comité Técnico se encuentra debidamente diligenciada y firmada por el jefe de la dependencia y la secretaria.
De esta manera queda establecido que la dependencia viene cumpliendo lo establecido en la Matriz de Riesgos
</t>
  </si>
  <si>
    <t xml:space="preserve">Se corroboró que no se solicitó ni gestionó autorizaciones por parte de los sujetos de control para retransmisiones y/o prorrogas a fin de realizar cargues al sistema de información SIVICOF.
Como resultado de la visita y seguimiento al mapa de riesgos segundo cuatrimestre no se evidencian Actas de Comité Técnico diligenciadas y firmadas por Presidente y Secretario como corresponde a lo establecido, en razón de lo evidenciado.
</t>
  </si>
  <si>
    <t>Se evidenció en oficio remitido por la Dirección Sector Gestión Jurídica con número de radicación 3-2019-14096 al Director Dirección Tecnologías de la Información y las Comunicaciones, con asunto “solicitud de apertura SIVICOF, completar remisión cuenta mensual ABRIL 2019”, y con el fin, de “solicitar la apertura del aplicativo SIVICOF, con el fin de que nuestro sujeto de control código 136 Secretaria Jurídica Distrital y en cumplimiento de la circular 011 del 28 de Febrero de 2014 en su artículo 9. Complete la remisión de la cuenta mensual ABRIL 2019”, lo anterior en razón, a que a través de oficio con numero de radicación 2-2019-09891, que dio respuesta al oficio 1-2019-11502, se le otorgó un término de 2 días hábiles de prorroga al sujeto de control para que “complete la remisión de la cuenta mensual ABRIL 2019”. De lo anterior, se deja evidencia en el acta de comité técnico No. 11, donde se realiza el seguimiento al “riesgo de información: PVCGF -SI-06: Posible inexactitud en la información contenida en el Sistema de Vigilancia y Control Fiscal- SIVICOF y/o acceso a su información a personal no autorizado”</t>
  </si>
  <si>
    <t xml:space="preserve">Se corroboró que no se solicitó ni gestionó autorizaciones por parte de los sujetos de control para retransmisiones y/o prorrogas a fin de realizar cargues al sistema de información SIVICOF. 
Como resultado de la visita y seguimiento al mapa de riesgos segundo cuatrimestre no se evidencian Actas de Comité Técnico diligenciadas y firmadas por Presidente y Secretario y asistencia del equipo auditor como corresponde a lo establecido, en razón a lo evidenciado
</t>
  </si>
  <si>
    <t xml:space="preserve">Verificación a agosto de 2019: Se evidenció el acta de Comité Técnico No. 64 del 03/09/2019 mediante la cual se realizó el análisis de las principales causas que generaron las 2 retransmisiones y 24 prórrogas aprobadas por la Dirección Sector Servicios Públicos en el segundo cuatrimestre de 2019. El riesgo continua abierto para monitoreo y verificación   
</t>
  </si>
  <si>
    <r>
      <rPr>
        <b/>
        <sz val="10"/>
        <rFont val="Arial"/>
        <family val="2"/>
      </rPr>
      <t xml:space="preserve">Dirección Movilidad: </t>
    </r>
    <r>
      <rPr>
        <sz val="10"/>
        <rFont val="Arial"/>
        <family val="2"/>
      </rPr>
      <t>2)Realizada la verificacion se determina que se realizo 1 prorroga , las cual se encuentra reportada y sustentada mediante memorando 2-2019-16970.</t>
    </r>
  </si>
  <si>
    <r>
      <rPr>
        <b/>
        <sz val="10"/>
        <rFont val="Arial"/>
        <family val="2"/>
      </rPr>
      <t>Dirección Reacción Inmediata</t>
    </r>
    <r>
      <rPr>
        <sz val="10"/>
        <color rgb="FFFF0000"/>
        <rFont val="Arial"/>
        <family val="2"/>
      </rPr>
      <t>.</t>
    </r>
    <r>
      <rPr>
        <sz val="10"/>
        <rFont val="Arial"/>
        <family val="2"/>
      </rPr>
      <t xml:space="preserve"> No reporta</t>
    </r>
  </si>
  <si>
    <r>
      <rPr>
        <b/>
        <sz val="11"/>
        <rFont val="Calibri"/>
        <family val="2"/>
        <scheme val="minor"/>
      </rPr>
      <t>Dirección Gobierno Cuatrimestre 2</t>
    </r>
    <r>
      <rPr>
        <sz val="11"/>
        <color theme="1"/>
        <rFont val="Calibri"/>
        <family val="2"/>
        <scheme val="minor"/>
      </rPr>
      <t xml:space="preserve">
Durante el segundo cuatrimestre del año en la Dirección Secor Gobieno, se tramitaron las siguientes tres (3) solicitudes de los Sujetos de Control asignados, rlacionadas con apertura del SIVICOF para cargue de informes y documentos de cuentas mensuales:
Mediante oficio con radicado 1-2019-16576 del 26 de junio de 2019, la SDG solicta habilitar el SIVICOF para cargar informe al culminar la Gestión del Secretario de Gobierno Saliente; se da respuesta positiva por parte de esta dependencia con memorando 2-2019-13905 del 27 de junio de 2019.
Con radicado 1-2019-16576 del 09 de julio de 2019, la Veeduría Distrital solicitó habilitar el SIVICOF para transmitir el informe mensual de Deuda Pública del mes de Junio; se dio resùesta positiva con memorando 2-2019-14603 del 09 de julio de 2019.
La Veeduría Distrital solicitó a esta direcciópn plazo para cargar la cuenta mensual del mes de julio mediante oficio con radicado 1-2019-18699 del 01 de agosto de 2019; se concedió el plazo solicitado con memorando 2-2019-17083 del 09 de agosto de 2019.
Las autorizaciones a todas las solicitudes desde la Dirección Sector Gobierno se ven reflejadas en los oficios de respuesta dirigidas a ls Sujetos de Control.</t>
    </r>
  </si>
  <si>
    <r>
      <rPr>
        <b/>
        <sz val="11"/>
        <rFont val="Calibri"/>
        <family val="2"/>
        <scheme val="minor"/>
      </rPr>
      <t xml:space="preserve">Dirección Participación Ciudadana y Desarrollo Local.  </t>
    </r>
    <r>
      <rPr>
        <sz val="11"/>
        <color rgb="FFFF0000"/>
        <rFont val="Calibri"/>
        <family val="2"/>
        <scheme val="minor"/>
      </rPr>
      <t xml:space="preserve">
</t>
    </r>
    <r>
      <rPr>
        <sz val="11"/>
        <rFont val="Calibri"/>
        <family val="2"/>
        <scheme val="minor"/>
      </rPr>
      <t>Seguimiento con corte a agosto de 2019: A la fecha de las veinte (20) localidades del sector, diecinueve (19) han tramitado 59 solicitudes así:
Los Mártires 7, Barrios Unidos 5, Chapinero 5, Fontibón 4, Puente Aranda 4, San Cristóbal 4, Teusaquillo 4, Usaquen 4, Engativá 3, Rafael Uribe 3, Bosa 2, Ciudad Bolívar 2, Santa Fe 2, Suba 2, Sumapaz 2, Tunjuelito 2, Usme 2, La Candelaria 1 y Kennedy 1.
El reporte más recurrente es informe 2- Deuda Pública, el cual se debe cargar en blanco, por no tener aplicación para los FDL. Otro factor que incide en las solicitudes es el vencimiento de la firma digital de algunos alcaldes que se encuentran encargados y la falta de funcionarios.</t>
    </r>
  </si>
  <si>
    <r>
      <rPr>
        <b/>
        <sz val="11"/>
        <rFont val="Calibri"/>
        <family val="2"/>
        <scheme val="minor"/>
      </rPr>
      <t>Direccion Equidad y Genero</t>
    </r>
    <r>
      <rPr>
        <sz val="11"/>
        <color rgb="FFFF0000"/>
        <rFont val="Calibri"/>
        <family val="2"/>
        <scheme val="minor"/>
      </rPr>
      <t xml:space="preserve">
</t>
    </r>
    <r>
      <rPr>
        <sz val="11"/>
        <rFont val="Calibri"/>
        <family val="2"/>
        <scheme val="minor"/>
      </rPr>
      <t>2)La dirección sectorial de Equidad y Género  no  realizó retransmisiones ni prórrogas  durante este cuatrimestre.</t>
    </r>
  </si>
  <si>
    <r>
      <rPr>
        <b/>
        <sz val="11"/>
        <rFont val="Calibri"/>
        <family val="2"/>
        <scheme val="minor"/>
      </rPr>
      <t>Direccion de Educacion</t>
    </r>
    <r>
      <rPr>
        <sz val="11"/>
        <color theme="1"/>
        <rFont val="Calibri"/>
        <family val="2"/>
        <scheme val="minor"/>
      </rPr>
      <t xml:space="preserve">
SEGUIMIENTO 30 AGOSTO: En Acta de Comité Tecnico No 37 de agosto 30 de 2019, se revisaron y validaron los datos, de las autorizaciones efectuadas en la Dirección Sector Educación tanto como prórrogas y retrasmisiones a los Sujetos de control asignados, verificándose la exactitud de la información consolidada allegada por la Dirección de TICs y Planeación relacionada con las autorizaciones de siete (7)  prorrogas autorizadas con los respectivos memorandos con su justificacion correspondiente al segundo cuatrimestre.  
SEGUIMIENTO  30 ABRIL: En Acta de Comité Tecnico No 18 de mayo 5 de 2019 Se revisaron y validaron los datos, las autorizaciones efectuadas en la Dirección Sector Educación tanto como prórrogas y retrasmisiones a los Sujetos de control asignados, con corte a 30 de Abril/19 verificándose la exactitud de la información consolidada allegada por la Dirección de TICs y Planeación relacionada con las autorizaciones retransmisiones y prorrogas autorizadas con los respectivos memorandos.</t>
    </r>
  </si>
  <si>
    <r>
      <rPr>
        <b/>
        <sz val="11"/>
        <rFont val="Calibri"/>
        <family val="2"/>
        <scheme val="minor"/>
      </rPr>
      <t>Direccion de Cultura, Recreación y Deporte.</t>
    </r>
    <r>
      <rPr>
        <sz val="11"/>
        <color rgb="FFFF0000"/>
        <rFont val="Calibri"/>
        <family val="2"/>
        <scheme val="minor"/>
      </rPr>
      <t xml:space="preserve">
</t>
    </r>
    <r>
      <rPr>
        <sz val="11"/>
        <rFont val="Calibri"/>
        <family val="2"/>
        <scheme val="minor"/>
      </rPr>
      <t>2) Dirección Cultura. Acta Comité Técnico No. 39 del 03-09-2019 se revisa la información remitida por la Dirección de TICs respecto de las autorizaciones (prórrogas y retransmisiones) para el cargue de cuenta en SIVICOF por parte de los sujetos de control</t>
    </r>
  </si>
  <si>
    <r>
      <rPr>
        <b/>
        <sz val="11"/>
        <rFont val="Calibri"/>
        <family val="2"/>
        <scheme val="minor"/>
      </rPr>
      <t>Dirección Desarrollo Economico</t>
    </r>
    <r>
      <rPr>
        <sz val="11"/>
        <color rgb="FFFF0000"/>
        <rFont val="Calibri"/>
        <family val="2"/>
        <scheme val="minor"/>
      </rPr>
      <t xml:space="preserve">
</t>
    </r>
    <r>
      <rPr>
        <sz val="11"/>
        <rFont val="Calibri"/>
        <family val="2"/>
        <scheme val="minor"/>
      </rPr>
      <t>2) Con actas de comité técnico 015 del 30 de Abril de 2019 y 38 del 9 de agosto de 2019, se efectuó el análisis de la razón por la cual se autorizaron las retransmisiones para los diferentes sujetos de Control Adscritos a Desarrollo Económico, Industria y Turismo.
Se concedieron 9 prórrogas así: Ipes 2 Estados Financieros; 2 de Deuda Pública y 1 de Plan de Mejoramiento. Al  IDT 1 de Deuda Pública. Al nvest In Bogota, 3 deuda Pública, Así mismo se autorizaron 4 retransmisiones 3 para la SDDE y 1 para El Invest In Bogotá. Éstas se concedieron por los inconvenientes para la presentación en blanco de Deuda Pública  por falta de conocimiento del Sujeto y por el cambio normativo contable.</t>
    </r>
  </si>
  <si>
    <r>
      <rPr>
        <b/>
        <sz val="11"/>
        <rFont val="Calibri"/>
        <family val="2"/>
        <scheme val="minor"/>
      </rPr>
      <t>Dirección Habitat y Ambiente</t>
    </r>
    <r>
      <rPr>
        <sz val="11"/>
        <rFont val="Calibri"/>
        <family val="2"/>
        <scheme val="minor"/>
      </rPr>
      <t xml:space="preserve">
En Acta de Comité Tecnico N° 64  de Septiembre 2 de 2019 se revisaron y validaron los datos, las autorizaciones efectuadas en la Dirección de Hábitat y Ambiente tanto como prórrogas y retransmisiones  así como solicitudes de modificación de PM, a los Sujetos de control asignados, con corte a 30 de Agosto l/19 verificándose la la información consolidada y allegada por la Dirección de TICs  relacionada con las autorizaciones, retransmisiones y prorrogas autorizadas con los respectivos memorandos por cada subdirección, así. 
Subdirección Ambiente
7 prórrogas, 3  retrasmisiones.
Total autorizaciones  10
Subdirección de Hábitat
6 prórrogas, 6 retrasmisiones. 1 modificación
Total autorizaciones 13
Subdirección de Control Urbano 
2 prórrogas,  2 retrasmisiones, 4 modificaciones.
Total autorizaciones8 
Total autorizaciones Dirección  31</t>
    </r>
  </si>
  <si>
    <r>
      <rPr>
        <b/>
        <sz val="11"/>
        <rFont val="Calibri"/>
        <family val="2"/>
        <scheme val="minor"/>
      </rPr>
      <t>Dirección Integración Social</t>
    </r>
    <r>
      <rPr>
        <sz val="11"/>
        <color rgb="FFFF0000"/>
        <rFont val="Calibri"/>
        <family val="2"/>
        <scheme val="minor"/>
      </rPr>
      <t xml:space="preserve">
</t>
    </r>
    <r>
      <rPr>
        <sz val="11"/>
        <rFont val="Calibri"/>
        <family val="2"/>
        <scheme val="minor"/>
      </rPr>
      <t>2) Acta Comité Técnico No. 30 del 03-09-2019 se revisa información remitida por la Dirección de TICs respecto de las autorizaciones (prórrogas y retransmisiones) para el cargue de cuenta en SIVICOF por parte de los sujetos de control</t>
    </r>
  </si>
  <si>
    <r>
      <rPr>
        <b/>
        <sz val="11"/>
        <rFont val="Calibri"/>
        <family val="2"/>
        <scheme val="minor"/>
      </rPr>
      <t>Dirección de Salud</t>
    </r>
    <r>
      <rPr>
        <sz val="11"/>
        <color rgb="FFFF0000"/>
        <rFont val="Calibri"/>
        <family val="2"/>
        <scheme val="minor"/>
      </rPr>
      <t xml:space="preserve">
</t>
    </r>
    <r>
      <rPr>
        <sz val="11"/>
        <rFont val="Calibri"/>
        <family val="2"/>
        <scheme val="minor"/>
      </rPr>
      <t>2) Conforme reporte de SIVICOF, en el II Cuatrimestre se han efectuado cinco autorizaciones, que corresponden a dos prórrogas para cuenta mensual, una prórroga para Plan de Mejoramiento y dos retransmisiones de cuenta mensual</t>
    </r>
    <r>
      <rPr>
        <sz val="11"/>
        <color rgb="FFFF0000"/>
        <rFont val="Calibri"/>
        <family val="2"/>
        <scheme val="minor"/>
      </rPr>
      <t>.</t>
    </r>
  </si>
  <si>
    <r>
      <rPr>
        <b/>
        <sz val="11"/>
        <rFont val="Calibri"/>
        <family val="2"/>
        <scheme val="minor"/>
      </rPr>
      <t>Dirección de Hacienda</t>
    </r>
    <r>
      <rPr>
        <sz val="11"/>
        <color rgb="FFFF0000"/>
        <rFont val="Calibri"/>
        <family val="2"/>
        <scheme val="minor"/>
      </rPr>
      <t xml:space="preserve">
</t>
    </r>
    <r>
      <rPr>
        <sz val="11"/>
        <rFont val="Calibri"/>
        <family val="2"/>
        <scheme val="minor"/>
      </rPr>
      <t xml:space="preserve"> Respecto a las pròrrogas y retransmisiones dadas a los sujetos de control, en el segundo cuatrimestre, se manifiesta que si bien no se presentò una pròrroga o retrasmision de cuenta como tal, si se presentò una solicitud por parte de la  Corporacion para el Desarrollo y Tecnologìa MALOKA con el fin de autorizar la  habilitaciòn de la opcion" Renegociacion de menor Valor" del Formato de Novedad de Contratacion. dado que esta situaciòn requeria dar autorizacion de habilitar la opciòn del formato en el apicativo SIVICOF,  una vez analizados los argumentos presentados por el sujeto,  la  Direcciòn autorizò a la Corporacion la habliitaciòn de la opcion", hecho que quedo consignado  en el  Acta de Comitè Tecnico No  32 de julio 10  de 2019 </t>
    </r>
  </si>
  <si>
    <r>
      <rPr>
        <b/>
        <sz val="11"/>
        <rFont val="Calibri"/>
        <family val="2"/>
        <scheme val="minor"/>
      </rPr>
      <t>Dirección Juridica</t>
    </r>
    <r>
      <rPr>
        <sz val="11"/>
        <color rgb="FFFF0000"/>
        <rFont val="Calibri"/>
        <family val="2"/>
        <scheme val="minor"/>
      </rPr>
      <t xml:space="preserve">
</t>
    </r>
    <r>
      <rPr>
        <sz val="11"/>
        <rFont val="Calibri"/>
        <family val="2"/>
        <scheme val="minor"/>
      </rPr>
      <t>GESTIÓN: Autorizo PRORROGA  a través de oficio con radicado No 3-2019-14096 de fecha 09-05-2019 en respuesta a solicitud radicada. Es de anotar que estas prorrogas se autorizaron en el marco del cumplimiento de lo establecido en el Párrafo 2 del artículo 10 de la Resolución Reglamentaria No 11 de 2014</t>
    </r>
  </si>
  <si>
    <r>
      <rPr>
        <b/>
        <sz val="11"/>
        <rFont val="Calibri"/>
        <family val="2"/>
        <scheme val="minor"/>
      </rPr>
      <t>Dirección de Seguridad</t>
    </r>
    <r>
      <rPr>
        <sz val="11"/>
        <color rgb="FFFF0000"/>
        <rFont val="Calibri"/>
        <family val="2"/>
        <scheme val="minor"/>
      </rPr>
      <t xml:space="preserve">
</t>
    </r>
    <r>
      <rPr>
        <sz val="11"/>
        <rFont val="Calibri"/>
        <family val="2"/>
        <scheme val="minor"/>
      </rPr>
      <t>En este periodo la Dirección de Seguridad, Convivencia y Justicia no realizó prorrogas y retrasmisiones a los Sujetos de control asignados a esta sectorial (Aplicativo SIVICOF).                                                                                                                                                          En Conclusión no se realizaron prorrogas ni retrasmisiones en los sujetos asiganados a esta sectorial.</t>
    </r>
  </si>
  <si>
    <r>
      <rPr>
        <b/>
        <sz val="12"/>
        <rFont val="Arial"/>
        <family val="2"/>
      </rPr>
      <t>Servicios Públicos</t>
    </r>
    <r>
      <rPr>
        <sz val="10"/>
        <rFont val="Arial"/>
        <family val="2"/>
      </rPr>
      <t xml:space="preserve">
AGOSTO 31:  
En Acta de Comité Tecnico N° 64  de Septiembre 2 de 2019 se revisaron y validaron los datos, las autorizaciones efectuadas en la Dirección de sERVICIOS PUBLICOS tanto como prórrogas y retransmisiones  así como solicitudes de modificación de PM, a los Sujetos de control asignados, con corte a 31 de Agosto /19 verificándose la información consolidada y allegada por la Dirección de TICs  relacionada con las autorizaciones, retransmisiones y prorrogas autorizadas, así. 
22 prórrogas, 2  retrasmisiones.
Total autorizaciones  24
</t>
    </r>
  </si>
  <si>
    <t>1.454/1.454 = 100%</t>
  </si>
  <si>
    <r>
      <rPr>
        <b/>
        <sz val="10"/>
        <rFont val="Arial"/>
        <family val="2"/>
      </rPr>
      <t>Verificación a agosto de 2019:</t>
    </r>
    <r>
      <rPr>
        <sz val="10"/>
        <rFont val="Arial"/>
        <family val="2"/>
      </rPr>
      <t xml:space="preserve"> Se verificó que la Entidad atendió 789 derechos de petición - PQRS en el segundo cuatrimestre de 2019; igualmente, en el mismo período se recibieron 112 invitaciones a proposiciones, tramitando un total de 901 requerimientos. El riesgo continua abierto para monitoreo.</t>
    </r>
  </si>
  <si>
    <r>
      <rPr>
        <b/>
        <sz val="10"/>
        <rFont val="Arial"/>
        <family val="2"/>
      </rPr>
      <t>Verificación a agosto de 2019:</t>
    </r>
    <r>
      <rPr>
        <sz val="10"/>
        <rFont val="Arial"/>
        <family val="2"/>
      </rPr>
      <t xml:space="preserve"> La Dirección de Participación Ciudadana actualiza mensualmente el cronograma donde se planifican las actividades relacionadas con las acciones de diálogo, formación y medición de la percepción que adelantan las diferentes gerencias locales. Para el segundo cuatrimestre de 2019, se evidenció la programación de 243 actividades sobre las cuales la Dirección de Participación Ciudadana realiza el seguimiento correspondiente. El riesgo continua abierto para monitoreo.  </t>
    </r>
  </si>
  <si>
    <r>
      <rPr>
        <b/>
        <sz val="10"/>
        <rFont val="Arial"/>
        <family val="2"/>
      </rPr>
      <t>Verificación a agosto de 2019:</t>
    </r>
    <r>
      <rPr>
        <sz val="10"/>
        <rFont val="Arial"/>
        <family val="2"/>
      </rPr>
      <t xml:space="preserve"> Se evidenció el diligenciamiento del Anexo No.1 - Seguimiento y Control de la Información, en donde se incluyeron 32 publicaciones realizadas en el segundo cuatrimestre de 2019, en los diferentes medios de divulgación (página web y redes sociales). Todas las publicaciones realizadas, se encuentran aprobadas con el visto bueno de la Jefe de OAC. El riesgo continua abierto para monitoreo. </t>
    </r>
  </si>
  <si>
    <r>
      <rPr>
        <b/>
        <sz val="10"/>
        <rFont val="Arial"/>
        <family val="2"/>
      </rPr>
      <t>S</t>
    </r>
    <r>
      <rPr>
        <b/>
        <sz val="10"/>
        <color rgb="FFFF0000"/>
        <rFont val="Arial"/>
        <family val="2"/>
      </rPr>
      <t xml:space="preserve">gto 30/04/2019. </t>
    </r>
    <r>
      <rPr>
        <sz val="10"/>
        <rFont val="Arial"/>
        <family val="2"/>
      </rPr>
      <t>Durante el perído el nivel de cumplimiento en la atención a los requerimientos de competencia de la Entidad (peticiones, quejas, reclamos, sugerencias - PQRS y proposiciones), presentados por las partes interesadas fue del 100%, dado se recibieron 1.454 PQRS, los cuales fueron tramitados dentro de los términos establecidos. Así mismo, se atendienro 585 requeriminetos del Concejo de Bogotá, discriminados de la siguiente manera:  
Citaciones a proposición 5
Invitaciones a proposición 260
Citaciones a debate 8
Invitaciones a debate 181
Otros (Modificaciones de Agenda) 5
Agendas temáticas semanales 39
Derechos de petición 87
Sgto 30/04/2019. Durante el perído el nivel de cumplimiento en la atención a los requerimientos de competencia de la Entidad (peticiones, quejas, reclamos, sugerencias - PQRS y proposiciones), presentados por las partes interesadas fue del 100%, dado se recibieron 737 entre PQRS (667) y Propensiones (70), siendo tramitadas en su totalidad.</t>
    </r>
  </si>
  <si>
    <r>
      <rPr>
        <b/>
        <sz val="10"/>
        <rFont val="Arial"/>
        <family val="2"/>
      </rPr>
      <t>Seguimiento a agosto de 2019:</t>
    </r>
    <r>
      <rPr>
        <sz val="10"/>
        <rFont val="Arial"/>
        <family val="2"/>
      </rPr>
      <t xml:space="preserve"> Se elaboró el cronograma, que se actualiza mensualmente.
</t>
    </r>
  </si>
  <si>
    <r>
      <rPr>
        <b/>
        <sz val="10"/>
        <rFont val="Arial"/>
        <family val="2"/>
      </rPr>
      <t>Seguimiento a agosto de 2019</t>
    </r>
    <r>
      <rPr>
        <sz val="10"/>
        <rFont val="Arial"/>
        <family val="2"/>
      </rPr>
      <t>: Se han registrados 83 publicaciones de las cuales, dos se han dado a concoer a través de  boletines de prensa y 81 por la página web y redes sociales. Igualmente se está diligenciando el formato "seguimiento y control de la información"  conforme lo establece el procedimiento , es decir una vez la información es aprobada, para luego ser publicada por los diferentes canales oficiales de comunicación.
Seguimiento a abril de 2019 remitido a Participación Ciudadana mediante memorando N° 3-2019-13293 de 02/05/2019 : El formato "seguimiento y control de la información" se está diligenciando conforme lo establece el procedimiento , es decir una vez la información es aprobada para luego ser publicada por los diferentes canales oficiales de comunicación  de la entidad. Es así como a 30 de abril, se han registrados 50 publicaciones de las cuales, dos se han dado a concoer a través de  boletines de prensa y 48 por la página web y redes sociales.</t>
    </r>
  </si>
  <si>
    <r>
      <rPr>
        <b/>
        <sz val="10"/>
        <rFont val="Arial"/>
        <family val="2"/>
      </rPr>
      <t xml:space="preserve">Monitoreo 30-08-2019
</t>
    </r>
    <r>
      <rPr>
        <sz val="10"/>
        <rFont val="Arial"/>
        <family val="2"/>
      </rPr>
      <t>Las políticas de prevención del daño antijurídico fueron consolidadas y actualizadas en sesión del Comité de Conciliación el 27-06-2019 según consta en Acta No. 12 de 2019.
Con memorando 3-2019-20683 del 12-07-2019 fueron socializadas a los reponsables de los procesos.
Con memorando 3-2019-22594 de 31-07-2019, el Director de Responsabilidad Fiscal y Jurisdicción Coactiva, informó que en reunión de gestores, decidió que no es pertinente la inclusión de acciones de mejora.
Con memorando 3-2019-25493 de 02-09-2019, la Directora de Servicios Públicos, informó que fueron difundidas en la dependencia. 
Con memorando 3-2019-25492 de 02-09-2019, informó lo mismo la Directora de Estudios de Economía y Política Pública.</t>
    </r>
  </si>
  <si>
    <r>
      <rPr>
        <b/>
        <sz val="10"/>
        <rFont val="Arial"/>
        <family val="2"/>
      </rPr>
      <t xml:space="preserve">Monitoreo a 30-08-2019
</t>
    </r>
    <r>
      <rPr>
        <sz val="10"/>
        <rFont val="Arial"/>
        <family val="2"/>
      </rPr>
      <t>Durante el segundo cuatrimestre se profirieron 55 sentencias en procesos en los cuales es parte la Entidad (1 de única instancia, 24 de primera instancia y 30 de segunda instancia).
De las 56 sentencias, 56 fueron favorables.
De las 56 sentencias se socializaron en la OAJ 53, quedando 2 para el siguiente corte.
El estudio y socialización de las sentencias ha sido efectivo para fortalecer la defensa judicial de la Entidad.</t>
    </r>
  </si>
  <si>
    <r>
      <t xml:space="preserve"> Verificación (1)
</t>
    </r>
    <r>
      <rPr>
        <sz val="10"/>
        <rFont val="Arial"/>
        <family val="2"/>
      </rPr>
      <t xml:space="preserve">La dependencia presenta como evidencia acta Nº 12 del 27 –junio de-2019 y  con memorando 3-2019-20683 de fecha -Julio-12 2019 dirigido a los responsables de los procesos, con el objetivo de “Socialización Políticas de Prevención del Daño Antijurídico y Defensa de los Intereses Litigiosos de la Entidad”. .
</t>
    </r>
    <r>
      <rPr>
        <b/>
        <sz val="10"/>
        <rFont val="Arial"/>
        <family val="2"/>
      </rPr>
      <t>verificacion (2)</t>
    </r>
    <r>
      <rPr>
        <sz val="10"/>
        <rFont val="Arial"/>
        <family val="2"/>
      </rPr>
      <t xml:space="preserve">
Se evidencia carpeta con nombre socialización de fallos revisando que se encuentran las socializaciones de 53 fallos los cuales se encontraban socializados, empezando por la sentencia fallo de tutela 2019-00340 José barrera Pérez de fecha 29 de abril de 2019 y terminando con la sentencia de número 2019-00852 nidia parada – Codensa faltando por socializar las de ingeniería de proyectos técnicos Ltda. 2002-1021 y Luis Alberto Villarrica 101500194                                                                                      
</t>
    </r>
    <r>
      <rPr>
        <b/>
        <sz val="10"/>
        <rFont val="Arial"/>
        <family val="2"/>
      </rPr>
      <t>verificacion (3</t>
    </r>
    <r>
      <rPr>
        <sz val="10"/>
        <rFont val="Arial"/>
        <family val="2"/>
      </rPr>
      <t>)Se estableció por parte del auditado que  en la presente vigencia no se han presentado ante el Comité de Conciliación, fallos en contra de la Entidad en litigios judiciales en los cuales se considere, según el análisis probatorio, legal y jurisprudencial, que continuar con el proceso pueda ser contrario a los intereses de la Entidad</t>
    </r>
    <r>
      <rPr>
        <b/>
        <sz val="10"/>
        <rFont val="Arial"/>
        <family val="2"/>
      </rPr>
      <t xml:space="preserve">
                                                                                                                                                                                            Verificación: (4)</t>
    </r>
    <r>
      <rPr>
        <sz val="10"/>
        <rFont val="Arial"/>
        <family val="2"/>
      </rPr>
      <t xml:space="preserve">
La oficina jurídica presento tres  memorandos R.R Nº 3-2018-08800 de fechas 2018-03-23, memorando R.R Nº 3-2019-06599, del 22-02-2019 y memorando R.R Nº 3-2019-20873 de fecha 2019-07-15  solicitado a la Dirección de TIC con el objetivo de “Adquisición de un programa y /o licencia que permita, la vigilancia, control y registro de los procesos cuya representación judicial y extrajudicial se encuentra a cargo de la Entidad. 
La Dirección de TIC ha socializado por medios internos la disponibilidad de acceso al portal “Régimen Legal de Bogotá D.C.” de la Secretaría Jurídica Distrital de la Alcaldía de Bogotá, donde se puede consultar la compilación de normatividad, doctrina y jurisprudencia se encuentra en la Intranet un link de acceso a esta herramienta.      Por lo descrito, las acciones propuestas continúan en ejecución y en consecuencia el riesgo permanece abierto para seguimiento. </t>
    </r>
  </si>
  <si>
    <r>
      <rPr>
        <b/>
        <sz val="10"/>
        <rFont val="Arial"/>
        <family val="2"/>
      </rPr>
      <t>Monitoreo 30-08-2019</t>
    </r>
    <r>
      <rPr>
        <sz val="10"/>
        <rFont val="Arial"/>
        <family val="2"/>
      </rPr>
      <t xml:space="preserve">
Se trató el tema en reunión de equipo de gestores según Acta 7 del 27-05-2019. 
Se solicitó  a la Dirección de TIC con copia a la Dirección Administrativa, el requerimiento de necesidaes de contratación y la revisión técnica de la base de datos y el estudio de la posiblidad de actualizarla o elaborar una nueva para el control. Se realizará mesa de trabajo con TIC.                                                                                                                                                                                                                ________________________________________________________________________________________________________</t>
    </r>
    <r>
      <rPr>
        <b/>
        <sz val="10"/>
        <rFont val="Arial"/>
        <family val="2"/>
      </rPr>
      <t>Monitoreo 30-08-2019</t>
    </r>
    <r>
      <rPr>
        <sz val="10"/>
        <rFont val="Arial"/>
        <family val="2"/>
      </rPr>
      <t xml:space="preserve">
Se trató el tema en reunión de equipo de gestores según Acta 7 del 27-05-2019. 
Se solicitó a la Dirección de TIC asesoría para la  elaboración de copias de seguridad para resguardar la información de la base de datos de trámites judiciales.
Se realizará mesa de trabajo con TIC                                                                                                        </t>
    </r>
  </si>
  <si>
    <t>No se ha concretado la manera de realizar  las copias de seguridad</t>
  </si>
  <si>
    <r>
      <rPr>
        <b/>
        <sz val="10"/>
        <rFont val="Arial"/>
        <family val="2"/>
      </rPr>
      <t xml:space="preserve">
Acción 1.  "A.14.2.3 Revisión técnica de las aplicaciones después de cambios en la plataforma de operación”
</t>
    </r>
    <r>
      <rPr>
        <sz val="10"/>
        <rFont val="Arial"/>
        <family val="2"/>
      </rPr>
      <t xml:space="preserve">
En correo electrónico enviado por las TIC  a la OCI el día 16-09-2019  establecen que se ha venido adelantando la formalización del requerimiento funcional y técnico para la actualización de la Base de datos del asunto, en producción actualmente en forma local en la Oficina Asesora Jurídica, para iniciar su actualización
Acción 2.  A.12.3.1 Respaldo de información”
</t>
    </r>
    <r>
      <rPr>
        <b/>
        <sz val="10"/>
        <rFont val="Arial"/>
        <family val="2"/>
      </rPr>
      <t xml:space="preserve">
Verificación 
</t>
    </r>
    <r>
      <rPr>
        <sz val="10"/>
        <rFont val="Arial"/>
        <family val="2"/>
      </rPr>
      <t xml:space="preserve">
La dependencia estableció que se trató el tema en reunión de equipo de gestores según Acta 7 del 27-05-2019. Se solicitó a la Dirección de TIC asesoría para la  elaboración de copias de seguridad para resguardar la información de la base de datos de trámites judiciales.
La Dirección TIC sin embargo presenta correo electrónico de fecha 15 de agosto de 2019 con “Asunto: Requerimiento de Ajuste Base de Datos para el Registro y Control de la Trazabilidad de los Procesos Judiciales”estableciendo que: “la solicitud de ajuste de la herramienta (BD Access) que actualmente se encuentra en producción para el registro y control de la trazabilidad de los Procesos Judiciales que atiende la Oficina Asesora Jurídica en representación de la Controlaría de Bogotá D.C.”, 
Por lo anterior mente expuesto se establece que las dependencias a la fecha  vienen desarrollando actividades para cumplir con el desarrollo de la actividad, continúan en ejecución y en consecuencia el riesgo permanece abierto para seguimiento. </t>
    </r>
  </si>
  <si>
    <t>53 sentencias  en procesos en los cuales es parte la Entidad socializadas  * 100 / 55 sentencias en procesos en los cuales es parte 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</si>
</sst>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73">
    <font>
      <sz val="11"/>
      <color theme="1"/>
      <name val="Calibri"/>
      <family val="2"/>
      <scheme val="minor"/>
    </font>
    <font>
      <b/>
      <sz val="11"/>
      <color theme="1"/>
      <name val="Calibri"/>
      <family val="2"/>
      <scheme val="minor"/>
    </font>
    <font>
      <sz val="10"/>
      <name val="Arial Narrow"/>
      <family val="2"/>
    </font>
    <font>
      <sz val="12"/>
      <name val="Arial"/>
      <family val="2"/>
    </font>
    <font>
      <b/>
      <sz val="9"/>
      <color indexed="81"/>
      <name val="Tahoma"/>
      <family val="2"/>
    </font>
    <font>
      <sz val="9"/>
      <color indexed="81"/>
      <name val="Tahoma"/>
      <family val="2"/>
    </font>
    <font>
      <sz val="10"/>
      <name val="Arial"/>
      <family val="2"/>
    </font>
    <font>
      <b/>
      <sz val="12"/>
      <color rgb="FFFF0000"/>
      <name val="Calibri"/>
      <family val="2"/>
      <scheme val="minor"/>
    </font>
    <font>
      <sz val="11"/>
      <name val="Arial"/>
      <family val="2"/>
    </font>
    <font>
      <b/>
      <sz val="10"/>
      <name val="Arial"/>
      <family val="2"/>
    </font>
    <font>
      <b/>
      <sz val="10"/>
      <color rgb="FFFF0000"/>
      <name val="Arial"/>
      <family val="2"/>
    </font>
    <font>
      <b/>
      <sz val="16"/>
      <name val="Calibri"/>
      <family val="2"/>
      <scheme val="minor"/>
    </font>
    <font>
      <b/>
      <sz val="1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1"/>
      <name val="Calibri"/>
      <family val="2"/>
      <scheme val="minor"/>
    </font>
    <font>
      <sz val="11"/>
      <color rgb="FF2E74B5"/>
      <name val="Calibri"/>
      <family val="2"/>
      <scheme val="minor"/>
    </font>
    <font>
      <b/>
      <sz val="11"/>
      <name val="Arial"/>
      <family val="2"/>
    </font>
    <font>
      <sz val="10"/>
      <color rgb="FFFF0000"/>
      <name val="Arial"/>
      <family val="2"/>
    </font>
    <font>
      <sz val="11"/>
      <color theme="1"/>
      <name val="Arial"/>
      <family val="2"/>
    </font>
    <font>
      <b/>
      <sz val="11"/>
      <name val="Calibri"/>
      <family val="2"/>
      <scheme val="minor"/>
    </font>
    <font>
      <b/>
      <sz val="11"/>
      <color rgb="FF000000"/>
      <name val="Arial"/>
      <family val="2"/>
    </font>
    <font>
      <sz val="11"/>
      <color rgb="FF000000"/>
      <name val="Arial"/>
      <family val="2"/>
    </font>
    <font>
      <sz val="10"/>
      <color theme="1"/>
      <name val="Arial"/>
      <family val="2"/>
    </font>
    <font>
      <b/>
      <sz val="20"/>
      <color rgb="FFFF0000"/>
      <name val="Arial"/>
      <family val="2"/>
    </font>
    <font>
      <b/>
      <sz val="12"/>
      <color rgb="FF0070C0"/>
      <name val="Calibri"/>
      <family val="2"/>
      <scheme val="minor"/>
    </font>
    <font>
      <b/>
      <sz val="14"/>
      <color rgb="FF0070C0"/>
      <name val="Calibri"/>
      <family val="2"/>
      <scheme val="minor"/>
    </font>
    <font>
      <sz val="11"/>
      <color theme="1"/>
      <name val="Calibri"/>
      <family val="2"/>
      <scheme val="minor"/>
    </font>
    <font>
      <sz val="10"/>
      <color rgb="FF2E74B5"/>
      <name val="Arial"/>
      <family val="2"/>
    </font>
    <font>
      <sz val="8"/>
      <name val="Calibri"/>
      <family val="2"/>
      <scheme val="minor"/>
    </font>
    <font>
      <b/>
      <sz val="9"/>
      <name val="Arial"/>
      <family val="2"/>
    </font>
    <font>
      <b/>
      <sz val="11"/>
      <color rgb="FF0070C0"/>
      <name val="Calibri"/>
      <family val="2"/>
      <scheme val="minor"/>
    </font>
    <font>
      <sz val="11"/>
      <color rgb="FF000000"/>
      <name val="Calibri"/>
      <family val="2"/>
    </font>
    <font>
      <b/>
      <u/>
      <sz val="10"/>
      <name val="Arial"/>
      <family val="2"/>
    </font>
    <font>
      <sz val="9"/>
      <name val="Arial"/>
      <family val="2"/>
    </font>
    <font>
      <b/>
      <sz val="12"/>
      <name val="Calibri"/>
      <family val="2"/>
      <scheme val="minor"/>
    </font>
    <font>
      <b/>
      <sz val="12"/>
      <color theme="4" tint="-0.499984740745262"/>
      <name val="Calibri"/>
      <family val="2"/>
      <scheme val="minor"/>
    </font>
    <font>
      <b/>
      <sz val="12"/>
      <color theme="4" tint="-0.249977111117893"/>
      <name val="Calabri"/>
    </font>
    <font>
      <b/>
      <sz val="11"/>
      <color theme="4" tint="-0.499984740745262"/>
      <name val="Calibri"/>
      <family val="2"/>
      <scheme val="minor"/>
    </font>
    <font>
      <b/>
      <sz val="10"/>
      <name val="Calabri"/>
    </font>
    <font>
      <b/>
      <sz val="10"/>
      <color rgb="FF000000"/>
      <name val="Calabri"/>
    </font>
    <font>
      <b/>
      <sz val="10"/>
      <color theme="1"/>
      <name val="Calabri"/>
    </font>
    <font>
      <sz val="10"/>
      <name val="Calabri"/>
    </font>
    <font>
      <sz val="11"/>
      <name val="Calabri"/>
    </font>
    <font>
      <b/>
      <sz val="12"/>
      <color rgb="FFFF0000"/>
      <name val="Calabri"/>
    </font>
    <font>
      <b/>
      <sz val="9"/>
      <name val="Calabri"/>
    </font>
    <font>
      <u/>
      <sz val="11"/>
      <color theme="10"/>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u/>
      <sz val="16"/>
      <color theme="10"/>
      <name val="Calibri"/>
      <family val="2"/>
      <scheme val="minor"/>
    </font>
    <font>
      <b/>
      <sz val="26"/>
      <color rgb="FFC00000"/>
      <name val="Calibri"/>
      <family val="2"/>
      <scheme val="minor"/>
    </font>
    <font>
      <sz val="11"/>
      <color rgb="FFC00000"/>
      <name val="Calibri"/>
      <family val="2"/>
      <scheme val="minor"/>
    </font>
    <font>
      <sz val="14"/>
      <color rgb="FF000000"/>
      <name val="Calibri"/>
      <family val="2"/>
    </font>
    <font>
      <b/>
      <sz val="8"/>
      <name val="Arial"/>
      <family val="2"/>
    </font>
    <font>
      <sz val="10"/>
      <color rgb="FF212529"/>
      <name val="Arial"/>
      <family val="2"/>
    </font>
    <font>
      <sz val="10"/>
      <color rgb="FFC00000"/>
      <name val="Arial"/>
      <family val="2"/>
    </font>
    <font>
      <b/>
      <sz val="9"/>
      <color theme="1"/>
      <name val="Arial"/>
      <family val="2"/>
    </font>
    <font>
      <b/>
      <sz val="10"/>
      <color theme="1"/>
      <name val="Arial"/>
      <family val="2"/>
    </font>
    <font>
      <b/>
      <sz val="12"/>
      <name val="Arial"/>
      <family val="2"/>
    </font>
    <font>
      <u/>
      <sz val="12"/>
      <name val="Arial"/>
      <family val="2"/>
    </font>
    <font>
      <b/>
      <sz val="14"/>
      <color theme="1"/>
      <name val="Calibri"/>
      <family val="2"/>
      <scheme val="minor"/>
    </font>
    <font>
      <b/>
      <sz val="14"/>
      <color theme="4" tint="-0.249977111117893"/>
      <name val="Calibri"/>
      <family val="2"/>
      <scheme val="minor"/>
    </font>
    <font>
      <sz val="11"/>
      <color rgb="FFFF0000"/>
      <name val="Arial"/>
      <family val="2"/>
    </font>
    <font>
      <sz val="11"/>
      <color rgb="FF3F3F76"/>
      <name val="Calibri"/>
      <family val="2"/>
      <scheme val="minor"/>
    </font>
    <font>
      <sz val="11"/>
      <color rgb="FFFF0000"/>
      <name val="Calibri"/>
      <family val="2"/>
      <scheme val="minor"/>
    </font>
    <font>
      <b/>
      <sz val="9"/>
      <color rgb="FFFF0000"/>
      <name val="Arial"/>
      <family val="2"/>
    </font>
    <font>
      <b/>
      <i/>
      <sz val="9"/>
      <name val="Arial"/>
      <family val="2"/>
    </font>
    <font>
      <i/>
      <sz val="9"/>
      <name val="Arial"/>
      <family val="2"/>
    </font>
    <font>
      <sz val="9"/>
      <color rgb="FFFF0000"/>
      <name val="Arial"/>
      <family val="2"/>
    </font>
    <font>
      <b/>
      <i/>
      <sz val="9"/>
      <color rgb="FFFF0000"/>
      <name val="Arial"/>
      <family val="2"/>
    </font>
    <font>
      <i/>
      <sz val="10"/>
      <name val="Arial"/>
      <family val="2"/>
    </font>
  </fonts>
  <fills count="19">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EEAF6"/>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FCC99"/>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right/>
      <top/>
      <bottom style="medium">
        <color auto="1"/>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auto="1"/>
      </top>
      <bottom style="thin">
        <color indexed="64"/>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right/>
      <top style="medium">
        <color auto="1"/>
      </top>
      <bottom/>
      <diagonal/>
    </border>
    <border>
      <left/>
      <right style="thin">
        <color auto="1"/>
      </right>
      <top style="thin">
        <color auto="1"/>
      </top>
      <bottom style="medium">
        <color auto="1"/>
      </bottom>
      <diagonal/>
    </border>
    <border>
      <left style="thin">
        <color indexed="64"/>
      </left>
      <right style="thin">
        <color auto="1"/>
      </right>
      <top/>
      <bottom style="medium">
        <color auto="1"/>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auto="1"/>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auto="1"/>
      </bottom>
      <diagonal/>
    </border>
    <border>
      <left style="thin">
        <color indexed="64"/>
      </left>
      <right style="medium">
        <color indexed="64"/>
      </right>
      <top/>
      <bottom style="medium">
        <color auto="1"/>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6" fillId="0" borderId="0"/>
    <xf numFmtId="43" fontId="28" fillId="0" borderId="0" applyFont="0" applyFill="0" applyBorder="0" applyAlignment="0" applyProtection="0"/>
    <xf numFmtId="0" fontId="47" fillId="0" borderId="0" applyNumberFormat="0" applyFill="0" applyBorder="0" applyAlignment="0" applyProtection="0"/>
    <xf numFmtId="9" fontId="28" fillId="0" borderId="0" applyFont="0" applyFill="0" applyBorder="0" applyAlignment="0" applyProtection="0"/>
    <xf numFmtId="0" fontId="65" fillId="18" borderId="77" applyNumberFormat="0" applyAlignment="0" applyProtection="0"/>
  </cellStyleXfs>
  <cellXfs count="1319">
    <xf numFmtId="0" fontId="0" fillId="0" borderId="0" xfId="0"/>
    <xf numFmtId="0" fontId="0" fillId="0" borderId="1" xfId="0" applyBorder="1" applyAlignment="1">
      <alignment horizontal="justify" vertical="center" wrapText="1"/>
    </xf>
    <xf numFmtId="0" fontId="6" fillId="0" borderId="0" xfId="1"/>
    <xf numFmtId="0" fontId="0" fillId="0" borderId="1" xfId="0" applyFont="1" applyBorder="1" applyAlignment="1">
      <alignment horizontal="center"/>
    </xf>
    <xf numFmtId="0" fontId="6" fillId="0" borderId="0" xfId="1" applyBorder="1" applyAlignment="1">
      <alignment horizontal="justify" vertical="center" wrapText="1"/>
    </xf>
    <xf numFmtId="0" fontId="6" fillId="0" borderId="0" xfId="1" applyBorder="1" applyAlignment="1">
      <alignment horizontal="center" vertical="center" wrapText="1"/>
    </xf>
    <xf numFmtId="0" fontId="6" fillId="0" borderId="1" xfId="1" applyFont="1" applyBorder="1" applyAlignment="1">
      <alignment horizontal="justify" vertical="center" wrapText="1"/>
    </xf>
    <xf numFmtId="0" fontId="10" fillId="0" borderId="1" xfId="1" applyFont="1" applyBorder="1" applyAlignment="1">
      <alignment horizontal="center" vertical="center" wrapText="1"/>
    </xf>
    <xf numFmtId="0" fontId="6" fillId="0" borderId="1" xfId="0" applyFont="1" applyBorder="1" applyAlignment="1">
      <alignment vertical="center" wrapText="1"/>
    </xf>
    <xf numFmtId="0" fontId="0"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1" applyFont="1" applyBorder="1" applyAlignment="1">
      <alignment horizontal="justify" vertical="center"/>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xf numFmtId="0" fontId="0" fillId="0" borderId="13" xfId="0" applyBorder="1"/>
    <xf numFmtId="0" fontId="15" fillId="10" borderId="0" xfId="0" applyFont="1" applyFill="1" applyBorder="1"/>
    <xf numFmtId="0" fontId="15" fillId="10" borderId="29" xfId="0" applyFont="1" applyFill="1" applyBorder="1"/>
    <xf numFmtId="0" fontId="15" fillId="10" borderId="17" xfId="0" applyFont="1" applyFill="1" applyBorder="1"/>
    <xf numFmtId="0" fontId="15" fillId="10" borderId="31" xfId="0" applyFont="1" applyFill="1" applyBorder="1"/>
    <xf numFmtId="0" fontId="6" fillId="10" borderId="0" xfId="1" applyFill="1"/>
    <xf numFmtId="0" fontId="8" fillId="10" borderId="0" xfId="1" applyFont="1" applyFill="1" applyBorder="1" applyAlignment="1">
      <alignment vertical="center" wrapText="1"/>
    </xf>
    <xf numFmtId="0" fontId="6" fillId="0" borderId="0" xfId="1" applyAlignment="1">
      <alignment horizontal="center" vertical="center" wrapText="1"/>
    </xf>
    <xf numFmtId="0" fontId="0" fillId="0" borderId="1" xfId="0" applyFont="1" applyBorder="1" applyAlignment="1">
      <alignment horizontal="center" vertical="center" wrapText="1"/>
    </xf>
    <xf numFmtId="0" fontId="0" fillId="0" borderId="1" xfId="0" applyBorder="1"/>
    <xf numFmtId="0" fontId="0" fillId="0" borderId="14" xfId="0" applyBorder="1"/>
    <xf numFmtId="0" fontId="6" fillId="0" borderId="1" xfId="1" applyFont="1" applyBorder="1"/>
    <xf numFmtId="0" fontId="19" fillId="0" borderId="1" xfId="0" applyFont="1" applyBorder="1"/>
    <xf numFmtId="0" fontId="6" fillId="0" borderId="0" xfId="1" applyFont="1" applyBorder="1" applyAlignment="1">
      <alignment horizontal="justify" vertical="center" wrapText="1"/>
    </xf>
    <xf numFmtId="0" fontId="6" fillId="0" borderId="0" xfId="1" applyFont="1" applyBorder="1"/>
    <xf numFmtId="0" fontId="0" fillId="0" borderId="0" xfId="0" applyBorder="1"/>
    <xf numFmtId="0" fontId="6" fillId="0" borderId="0" xfId="1" applyBorder="1"/>
    <xf numFmtId="0" fontId="6" fillId="0" borderId="0" xfId="1" applyFont="1" applyBorder="1" applyAlignment="1">
      <alignment horizontal="justify" vertical="center"/>
    </xf>
    <xf numFmtId="0" fontId="10" fillId="0" borderId="19" xfId="1" applyFont="1" applyFill="1" applyBorder="1" applyAlignment="1">
      <alignment horizontal="center" vertical="center" wrapText="1"/>
    </xf>
    <xf numFmtId="0" fontId="6" fillId="0" borderId="19" xfId="1" applyFont="1" applyFill="1" applyBorder="1" applyAlignment="1">
      <alignment horizontal="justify" vertical="center"/>
    </xf>
    <xf numFmtId="0" fontId="0" fillId="0" borderId="11" xfId="0" applyBorder="1" applyAlignment="1">
      <alignment horizontal="center" vertical="center" wrapText="1"/>
    </xf>
    <xf numFmtId="0" fontId="10" fillId="0" borderId="23" xfId="1" applyFont="1" applyFill="1" applyBorder="1" applyAlignment="1">
      <alignment horizontal="center" vertical="center" wrapText="1"/>
    </xf>
    <xf numFmtId="0" fontId="6" fillId="0" borderId="20" xfId="0" applyFont="1" applyBorder="1" applyAlignment="1">
      <alignment vertical="center" wrapText="1"/>
    </xf>
    <xf numFmtId="0" fontId="0" fillId="0" borderId="12" xfId="0" applyBorder="1" applyAlignment="1">
      <alignment horizontal="center" vertical="center" wrapText="1"/>
    </xf>
    <xf numFmtId="0" fontId="0" fillId="12" borderId="1" xfId="0" applyFill="1" applyBorder="1" applyAlignment="1">
      <alignment horizontal="center"/>
    </xf>
    <xf numFmtId="0" fontId="0" fillId="12" borderId="12" xfId="0" applyFill="1" applyBorder="1" applyAlignment="1">
      <alignment horizontal="center"/>
    </xf>
    <xf numFmtId="0" fontId="0" fillId="12" borderId="14" xfId="0" applyFill="1" applyBorder="1" applyAlignment="1">
      <alignment horizontal="center"/>
    </xf>
    <xf numFmtId="0" fontId="0" fillId="12" borderId="15" xfId="0" applyFill="1" applyBorder="1" applyAlignment="1">
      <alignment horizontal="center"/>
    </xf>
    <xf numFmtId="0" fontId="6" fillId="0" borderId="0" xfId="1" applyFill="1"/>
    <xf numFmtId="0" fontId="23" fillId="0" borderId="27" xfId="0" applyFont="1" applyBorder="1" applyAlignment="1">
      <alignment horizontal="justify" vertical="center" wrapText="1"/>
    </xf>
    <xf numFmtId="0" fontId="23" fillId="0" borderId="31" xfId="0" applyFont="1" applyBorder="1" applyAlignment="1">
      <alignment horizontal="justify" vertical="center" wrapText="1"/>
    </xf>
    <xf numFmtId="0" fontId="23" fillId="0" borderId="31" xfId="0" applyFont="1" applyFill="1" applyBorder="1" applyAlignment="1">
      <alignment horizontal="justify" vertical="center" wrapText="1"/>
    </xf>
    <xf numFmtId="0" fontId="23" fillId="0" borderId="29"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15" xfId="0" applyFont="1" applyBorder="1" applyAlignment="1">
      <alignment horizontal="justify" vertical="center" wrapText="1"/>
    </xf>
    <xf numFmtId="0" fontId="24" fillId="0" borderId="12"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0" xfId="0" applyFont="1" applyBorder="1" applyAlignment="1">
      <alignment horizontal="justify" vertical="center" wrapText="1"/>
    </xf>
    <xf numFmtId="0" fontId="6" fillId="0" borderId="1" xfId="1" applyBorder="1" applyAlignment="1">
      <alignment horizontal="left" vertical="top" wrapText="1"/>
    </xf>
    <xf numFmtId="0" fontId="6" fillId="0" borderId="0" xfId="1" applyAlignment="1">
      <alignment horizontal="left" vertical="top"/>
    </xf>
    <xf numFmtId="0" fontId="6" fillId="0" borderId="1" xfId="1" applyBorder="1" applyAlignment="1">
      <alignment horizontal="left" vertical="top"/>
    </xf>
    <xf numFmtId="0" fontId="6" fillId="0" borderId="1" xfId="1" applyBorder="1"/>
    <xf numFmtId="0" fontId="6" fillId="0" borderId="1" xfId="1" applyBorder="1" applyAlignment="1">
      <alignment wrapText="1"/>
    </xf>
    <xf numFmtId="0" fontId="0" fillId="0" borderId="0" xfId="0" applyBorder="1" applyAlignment="1">
      <alignment wrapText="1"/>
    </xf>
    <xf numFmtId="0" fontId="1" fillId="0" borderId="0" xfId="0" applyFont="1" applyFill="1" applyBorder="1" applyAlignment="1">
      <alignment vertical="center" wrapText="1"/>
    </xf>
    <xf numFmtId="0" fontId="0" fillId="0" borderId="0" xfId="0" applyBorder="1" applyAlignment="1">
      <alignment horizontal="justify" vertical="center"/>
    </xf>
    <xf numFmtId="0" fontId="0" fillId="0" borderId="0" xfId="0" applyBorder="1" applyAlignment="1">
      <alignment horizontal="center" vertical="center" wrapText="1"/>
    </xf>
    <xf numFmtId="0" fontId="0" fillId="14" borderId="1" xfId="0" applyFill="1" applyBorder="1" applyAlignment="1">
      <alignment horizontal="center"/>
    </xf>
    <xf numFmtId="0" fontId="0" fillId="13" borderId="1" xfId="0" applyFill="1" applyBorder="1" applyAlignment="1">
      <alignment horizontal="center"/>
    </xf>
    <xf numFmtId="0" fontId="0" fillId="11" borderId="1" xfId="0" applyFill="1" applyBorder="1" applyAlignment="1">
      <alignment horizontal="center"/>
    </xf>
    <xf numFmtId="0" fontId="0" fillId="11" borderId="14" xfId="0" applyFill="1" applyBorder="1" applyAlignment="1">
      <alignment horizontal="center"/>
    </xf>
    <xf numFmtId="0" fontId="25" fillId="0" borderId="0" xfId="1" applyFont="1"/>
    <xf numFmtId="49" fontId="2" fillId="10" borderId="0" xfId="0" applyNumberFormat="1" applyFont="1" applyFill="1" applyBorder="1" applyAlignment="1">
      <alignment horizontal="center" vertical="center" wrapText="1"/>
    </xf>
    <xf numFmtId="0" fontId="0" fillId="0" borderId="0" xfId="0" applyBorder="1" applyAlignment="1">
      <alignment horizontal="center" wrapText="1"/>
    </xf>
    <xf numFmtId="0" fontId="0" fillId="0" borderId="1" xfId="0" applyBorder="1" applyAlignment="1">
      <alignment horizontal="center" vertical="center" wrapText="1"/>
    </xf>
    <xf numFmtId="0" fontId="6" fillId="0" borderId="0" xfId="1" applyAlignment="1">
      <alignment horizontal="center"/>
    </xf>
    <xf numFmtId="0" fontId="1" fillId="7" borderId="1" xfId="0" applyFont="1" applyFill="1" applyBorder="1" applyAlignment="1">
      <alignment horizontal="center" vertical="center" wrapText="1"/>
    </xf>
    <xf numFmtId="0" fontId="6" fillId="10" borderId="0" xfId="1" applyFill="1" applyBorder="1"/>
    <xf numFmtId="0" fontId="1" fillId="7" borderId="12" xfId="0" applyFont="1" applyFill="1" applyBorder="1" applyAlignment="1">
      <alignment horizontal="center" vertical="center" wrapText="1"/>
    </xf>
    <xf numFmtId="0" fontId="0" fillId="10" borderId="28" xfId="0" applyFill="1" applyBorder="1"/>
    <xf numFmtId="0" fontId="0" fillId="10" borderId="0" xfId="0" applyFill="1" applyBorder="1"/>
    <xf numFmtId="0" fontId="0" fillId="10" borderId="29" xfId="0" applyFill="1" applyBorder="1"/>
    <xf numFmtId="0" fontId="0" fillId="10" borderId="0" xfId="0" applyFill="1" applyBorder="1" applyAlignment="1"/>
    <xf numFmtId="0" fontId="6" fillId="10" borderId="0" xfId="1" applyFill="1" applyAlignment="1">
      <alignment horizontal="center"/>
    </xf>
    <xf numFmtId="0" fontId="6" fillId="0" borderId="0" xfId="1" applyFill="1" applyAlignment="1">
      <alignment horizontal="center"/>
    </xf>
    <xf numFmtId="0" fontId="6" fillId="0" borderId="0" xfId="1" applyFill="1" applyBorder="1" applyAlignment="1">
      <alignment horizontal="center"/>
    </xf>
    <xf numFmtId="0" fontId="6" fillId="0" borderId="0" xfId="1" applyFont="1" applyFill="1" applyBorder="1" applyAlignment="1">
      <alignment horizontal="justify" vertical="center"/>
    </xf>
    <xf numFmtId="0" fontId="10" fillId="0" borderId="1" xfId="1" applyFont="1" applyFill="1" applyBorder="1" applyAlignment="1">
      <alignment horizontal="center" vertical="center" wrapText="1"/>
    </xf>
    <xf numFmtId="0" fontId="6" fillId="0" borderId="1" xfId="1" applyFont="1" applyFill="1" applyBorder="1" applyAlignment="1">
      <alignment horizontal="justify" vertical="center"/>
    </xf>
    <xf numFmtId="0" fontId="24" fillId="0" borderId="21" xfId="0" applyFont="1" applyBorder="1" applyAlignment="1">
      <alignment horizontal="justify" vertical="center" wrapText="1"/>
    </xf>
    <xf numFmtId="0" fontId="10" fillId="0" borderId="8" xfId="1" applyFont="1" applyFill="1" applyBorder="1" applyAlignment="1">
      <alignment vertical="center" wrapText="1"/>
    </xf>
    <xf numFmtId="0" fontId="10" fillId="0" borderId="9" xfId="1" applyFont="1" applyFill="1" applyBorder="1" applyAlignment="1">
      <alignment vertical="center" wrapText="1"/>
    </xf>
    <xf numFmtId="0" fontId="10" fillId="0" borderId="19" xfId="1" applyFont="1" applyFill="1" applyBorder="1" applyAlignment="1">
      <alignment vertical="center" wrapText="1"/>
    </xf>
    <xf numFmtId="0" fontId="10" fillId="0" borderId="24"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23" fillId="0" borderId="12" xfId="0" applyFont="1" applyFill="1" applyBorder="1" applyAlignment="1">
      <alignment horizontal="justify" vertical="center" wrapText="1"/>
    </xf>
    <xf numFmtId="0" fontId="23"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23" fillId="0" borderId="17"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26" xfId="0" applyFont="1" applyBorder="1" applyAlignment="1">
      <alignment horizontal="justify" vertical="center" wrapText="1"/>
    </xf>
    <xf numFmtId="0" fontId="30" fillId="0" borderId="0" xfId="0" applyFont="1" applyFill="1" applyBorder="1" applyAlignment="1" applyProtection="1">
      <alignment horizontal="center" vertical="center" wrapText="1"/>
    </xf>
    <xf numFmtId="0" fontId="31" fillId="0" borderId="1" xfId="1" applyFont="1" applyFill="1" applyBorder="1" applyAlignment="1" applyProtection="1">
      <alignment horizontal="center" vertical="center" wrapText="1"/>
    </xf>
    <xf numFmtId="0" fontId="30" fillId="0" borderId="0" xfId="0" applyFont="1" applyFill="1" applyAlignment="1" applyProtection="1">
      <alignment horizontal="center" vertical="center" wrapText="1"/>
    </xf>
    <xf numFmtId="0" fontId="31" fillId="9" borderId="24" xfId="0" applyFont="1" applyFill="1" applyBorder="1" applyAlignment="1" applyProtection="1">
      <alignment vertical="center" wrapText="1"/>
    </xf>
    <xf numFmtId="0" fontId="1" fillId="10" borderId="0" xfId="0" applyFont="1" applyFill="1" applyBorder="1" applyAlignment="1">
      <alignment horizontal="center" vertical="center" wrapText="1"/>
    </xf>
    <xf numFmtId="0" fontId="1" fillId="10" borderId="0" xfId="0" applyFont="1" applyFill="1" applyBorder="1" applyAlignment="1">
      <alignment horizontal="justify" vertical="center" wrapText="1"/>
    </xf>
    <xf numFmtId="0" fontId="27" fillId="10" borderId="0" xfId="0" applyFont="1" applyFill="1" applyBorder="1" applyAlignment="1">
      <alignment vertical="center" wrapText="1"/>
    </xf>
    <xf numFmtId="0" fontId="6" fillId="10" borderId="0" xfId="1" applyFill="1" applyBorder="1" applyAlignment="1"/>
    <xf numFmtId="0" fontId="6" fillId="0" borderId="1" xfId="1" applyFont="1" applyBorder="1" applyAlignment="1" applyProtection="1">
      <alignment vertical="center" wrapText="1"/>
      <protection locked="0"/>
    </xf>
    <xf numFmtId="0" fontId="6" fillId="0" borderId="14" xfId="1" applyFont="1" applyBorder="1" applyAlignment="1" applyProtection="1">
      <alignment vertical="center" wrapText="1"/>
      <protection locked="0"/>
    </xf>
    <xf numFmtId="0" fontId="9" fillId="9" borderId="18" xfId="1" applyFont="1" applyFill="1" applyBorder="1" applyAlignment="1" applyProtection="1">
      <alignment horizontal="center" vertical="center" wrapText="1"/>
    </xf>
    <xf numFmtId="0" fontId="9" fillId="9" borderId="53" xfId="0" applyFont="1" applyFill="1" applyBorder="1" applyAlignment="1" applyProtection="1">
      <alignment horizontal="center" vertical="center" wrapText="1"/>
    </xf>
    <xf numFmtId="0" fontId="6" fillId="0" borderId="0" xfId="1" applyProtection="1"/>
    <xf numFmtId="0" fontId="9" fillId="9" borderId="60" xfId="1" applyFont="1" applyFill="1" applyBorder="1" applyAlignment="1" applyProtection="1">
      <alignment vertical="center" wrapText="1"/>
    </xf>
    <xf numFmtId="0" fontId="9" fillId="9" borderId="1" xfId="1" applyFont="1" applyFill="1" applyBorder="1" applyAlignment="1" applyProtection="1">
      <alignment horizontal="center" vertical="center" textRotation="89" wrapText="1"/>
    </xf>
    <xf numFmtId="0" fontId="9" fillId="9" borderId="50" xfId="1" applyFont="1" applyFill="1" applyBorder="1" applyAlignment="1" applyProtection="1">
      <alignment horizontal="center" vertical="center" textRotation="90" wrapText="1"/>
    </xf>
    <xf numFmtId="0" fontId="9" fillId="2" borderId="50" xfId="0" applyFont="1" applyFill="1" applyBorder="1" applyAlignment="1" applyProtection="1">
      <alignment horizontal="center" vertical="center" wrapText="1"/>
    </xf>
    <xf numFmtId="0" fontId="9" fillId="3" borderId="50" xfId="0" applyFont="1" applyFill="1" applyBorder="1" applyAlignment="1" applyProtection="1">
      <alignment horizontal="center" vertical="center" wrapText="1"/>
    </xf>
    <xf numFmtId="0" fontId="9" fillId="4" borderId="50" xfId="0" applyFont="1" applyFill="1" applyBorder="1" applyAlignment="1" applyProtection="1">
      <alignment horizontal="center" vertical="center" wrapText="1"/>
    </xf>
    <xf numFmtId="0" fontId="31" fillId="0" borderId="0"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xf>
    <xf numFmtId="2" fontId="31" fillId="0" borderId="0" xfId="2" applyNumberFormat="1" applyFont="1" applyFill="1" applyBorder="1" applyAlignment="1" applyProtection="1">
      <alignment horizontal="center" vertical="center" wrapText="1"/>
      <protection locked="0"/>
    </xf>
    <xf numFmtId="0" fontId="6" fillId="0" borderId="9" xfId="1" applyFont="1" applyBorder="1" applyAlignment="1" applyProtection="1">
      <alignment vertical="center" wrapText="1"/>
      <protection locked="0"/>
    </xf>
    <xf numFmtId="0" fontId="31" fillId="0" borderId="9" xfId="1" applyFont="1" applyFill="1" applyBorder="1" applyAlignment="1" applyProtection="1">
      <alignment horizontal="center" vertical="center" wrapText="1"/>
      <protection locked="0"/>
    </xf>
    <xf numFmtId="0" fontId="31" fillId="0" borderId="9" xfId="1" applyFont="1" applyFill="1" applyBorder="1" applyAlignment="1" applyProtection="1">
      <alignment horizontal="center" vertical="center" wrapText="1"/>
    </xf>
    <xf numFmtId="0" fontId="31" fillId="0" borderId="14" xfId="1" applyFont="1" applyFill="1" applyBorder="1" applyAlignment="1" applyProtection="1">
      <alignment horizontal="center" vertical="center" wrapText="1"/>
    </xf>
    <xf numFmtId="0" fontId="6" fillId="0" borderId="0" xfId="1" applyFont="1"/>
    <xf numFmtId="0" fontId="9" fillId="9" borderId="12" xfId="1" applyFont="1" applyFill="1" applyBorder="1" applyAlignment="1">
      <alignment horizontal="center" vertical="center" textRotation="89" wrapText="1"/>
    </xf>
    <xf numFmtId="0" fontId="9" fillId="9" borderId="12" xfId="1" applyFont="1" applyFill="1" applyBorder="1" applyAlignment="1">
      <alignment horizontal="center" vertical="center" textRotation="90" wrapText="1"/>
    </xf>
    <xf numFmtId="0" fontId="9" fillId="2"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9" borderId="24" xfId="0" applyFont="1" applyFill="1" applyBorder="1" applyAlignment="1" applyProtection="1">
      <alignment vertical="center" wrapText="1"/>
    </xf>
    <xf numFmtId="0" fontId="9" fillId="4" borderId="12" xfId="0" applyFont="1" applyFill="1" applyBorder="1" applyAlignment="1">
      <alignment horizontal="center" vertical="center" wrapText="1"/>
    </xf>
    <xf numFmtId="0" fontId="0" fillId="0" borderId="1" xfId="0" applyBorder="1" applyAlignment="1">
      <alignment horizontal="center"/>
    </xf>
    <xf numFmtId="0" fontId="9" fillId="5" borderId="48" xfId="0" applyFont="1" applyFill="1" applyBorder="1" applyAlignment="1">
      <alignment horizontal="center" vertical="center" wrapText="1"/>
    </xf>
    <xf numFmtId="0" fontId="0" fillId="0" borderId="0" xfId="0" applyAlignment="1">
      <alignment vertical="top" wrapText="1"/>
    </xf>
    <xf numFmtId="0" fontId="10" fillId="0" borderId="1" xfId="1" applyFont="1" applyBorder="1" applyAlignment="1">
      <alignment horizontal="center" vertical="top" wrapText="1"/>
    </xf>
    <xf numFmtId="0" fontId="0" fillId="0" borderId="0" xfId="0" applyAlignment="1">
      <alignment vertical="top"/>
    </xf>
    <xf numFmtId="2" fontId="31" fillId="16" borderId="14" xfId="2" applyNumberFormat="1" applyFont="1" applyFill="1" applyBorder="1" applyAlignment="1" applyProtection="1">
      <alignment horizontal="center" vertical="center" wrapText="1"/>
    </xf>
    <xf numFmtId="1" fontId="31" fillId="16" borderId="9" xfId="2" applyNumberFormat="1" applyFont="1" applyFill="1" applyBorder="1" applyAlignment="1" applyProtection="1">
      <alignment horizontal="center" vertical="center" wrapText="1"/>
    </xf>
    <xf numFmtId="1" fontId="31" fillId="16" borderId="1" xfId="2" applyNumberFormat="1" applyFont="1" applyFill="1" applyBorder="1" applyAlignment="1" applyProtection="1">
      <alignment horizontal="center" vertical="center" wrapText="1"/>
    </xf>
    <xf numFmtId="1" fontId="31" fillId="16" borderId="14" xfId="2" applyNumberFormat="1" applyFont="1" applyFill="1" applyBorder="1" applyAlignment="1" applyProtection="1">
      <alignment horizontal="center" vertical="center" wrapText="1"/>
    </xf>
    <xf numFmtId="2" fontId="31" fillId="0" borderId="0" xfId="2" applyNumberFormat="1" applyFont="1" applyFill="1" applyBorder="1" applyAlignment="1" applyProtection="1">
      <alignment horizontal="center" vertical="center" wrapText="1"/>
    </xf>
    <xf numFmtId="1" fontId="8" fillId="0" borderId="0" xfId="1" applyNumberFormat="1" applyFont="1" applyFill="1" applyBorder="1" applyAlignment="1">
      <alignment horizontal="center" vertical="center" wrapText="1"/>
    </xf>
    <xf numFmtId="0" fontId="6" fillId="0" borderId="0" xfId="1" applyFill="1" applyBorder="1"/>
    <xf numFmtId="0" fontId="6" fillId="0" borderId="0" xfId="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0" xfId="0" applyFont="1" applyFill="1" applyBorder="1" applyAlignment="1">
      <alignment wrapText="1"/>
    </xf>
    <xf numFmtId="0" fontId="1" fillId="7" borderId="11"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23" fillId="0" borderId="48" xfId="0" applyFont="1" applyFill="1" applyBorder="1" applyAlignment="1">
      <alignment horizontal="justify" vertical="center" wrapText="1"/>
    </xf>
    <xf numFmtId="0" fontId="23" fillId="0" borderId="48" xfId="0" applyFont="1" applyBorder="1" applyAlignment="1">
      <alignment horizontal="justify" vertical="center" wrapText="1"/>
    </xf>
    <xf numFmtId="0" fontId="23" fillId="0" borderId="42" xfId="0" applyFont="1" applyBorder="1" applyAlignment="1">
      <alignment horizontal="justify" vertical="center" wrapText="1"/>
    </xf>
    <xf numFmtId="0" fontId="1" fillId="7" borderId="33" xfId="0" applyFont="1" applyFill="1" applyBorder="1" applyAlignment="1">
      <alignment horizontal="center" vertical="center" wrapText="1"/>
    </xf>
    <xf numFmtId="0" fontId="1" fillId="7" borderId="60"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0" fillId="10" borderId="28" xfId="0" applyFont="1" applyFill="1" applyBorder="1"/>
    <xf numFmtId="0" fontId="0" fillId="10" borderId="0" xfId="0" applyFont="1" applyFill="1" applyBorder="1"/>
    <xf numFmtId="0" fontId="0" fillId="10" borderId="30" xfId="0" applyFont="1" applyFill="1" applyBorder="1"/>
    <xf numFmtId="0" fontId="0" fillId="10" borderId="17" xfId="0" applyFont="1" applyFill="1" applyBorder="1"/>
    <xf numFmtId="0" fontId="0" fillId="10" borderId="29" xfId="0" applyFont="1" applyFill="1" applyBorder="1"/>
    <xf numFmtId="0" fontId="0" fillId="0" borderId="0" xfId="0" applyBorder="1" applyAlignment="1">
      <alignment horizontal="justify" vertical="center" wrapText="1"/>
    </xf>
    <xf numFmtId="0" fontId="26" fillId="0" borderId="0" xfId="0" applyFont="1" applyFill="1" applyBorder="1" applyAlignment="1"/>
    <xf numFmtId="0" fontId="0"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7" borderId="6" xfId="0" applyFont="1" applyFill="1" applyBorder="1" applyAlignment="1">
      <alignment horizontal="center" vertic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2" xfId="0" applyFont="1" applyBorder="1" applyAlignment="1">
      <alignment horizontal="center" vertical="center" wrapText="1"/>
    </xf>
    <xf numFmtId="0" fontId="1" fillId="7" borderId="11" xfId="0" applyFont="1" applyFill="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justify" vertical="center"/>
    </xf>
    <xf numFmtId="0" fontId="0" fillId="0" borderId="13" xfId="0" applyBorder="1" applyAlignment="1">
      <alignment horizontal="justify" vertical="center"/>
    </xf>
    <xf numFmtId="0" fontId="0" fillId="0" borderId="14" xfId="0" applyBorder="1" applyAlignment="1">
      <alignment wrapText="1"/>
    </xf>
    <xf numFmtId="0" fontId="1" fillId="7" borderId="48" xfId="0"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Fill="1" applyBorder="1" applyAlignment="1">
      <alignment horizontal="left" vertical="center" wrapText="1"/>
    </xf>
    <xf numFmtId="0" fontId="43" fillId="0" borderId="9" xfId="0" applyFont="1" applyBorder="1" applyAlignment="1">
      <alignment horizontal="left" vertical="center" wrapText="1"/>
    </xf>
    <xf numFmtId="0" fontId="43" fillId="0" borderId="14" xfId="0" applyFont="1" applyBorder="1" applyAlignment="1">
      <alignment horizontal="left" vertical="center" wrapText="1"/>
    </xf>
    <xf numFmtId="0" fontId="43" fillId="0" borderId="14"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0" xfId="0" applyProtection="1">
      <protection locked="0"/>
    </xf>
    <xf numFmtId="0" fontId="3" fillId="0" borderId="1" xfId="0" applyFont="1" applyBorder="1" applyAlignment="1" applyProtection="1">
      <alignment horizontal="center" vertical="center" wrapText="1"/>
      <protection locked="0"/>
    </xf>
    <xf numFmtId="0" fontId="15" fillId="0" borderId="0" xfId="0" applyFont="1" applyProtection="1">
      <protection locked="0"/>
    </xf>
    <xf numFmtId="0" fontId="15" fillId="0" borderId="0" xfId="0" applyFont="1"/>
    <xf numFmtId="0" fontId="0" fillId="0" borderId="1" xfId="0" applyBorder="1" applyProtection="1">
      <protection locked="0"/>
    </xf>
    <xf numFmtId="0" fontId="9" fillId="7" borderId="6" xfId="0"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protection locked="0"/>
    </xf>
    <xf numFmtId="0" fontId="0" fillId="0" borderId="6" xfId="0" applyFont="1" applyBorder="1" applyAlignment="1">
      <alignment horizontal="center"/>
    </xf>
    <xf numFmtId="0" fontId="15" fillId="7" borderId="51" xfId="0" applyFont="1" applyFill="1" applyBorder="1" applyAlignment="1" applyProtection="1">
      <alignment horizontal="center"/>
      <protection locked="0"/>
    </xf>
    <xf numFmtId="0" fontId="20" fillId="0" borderId="50" xfId="0" applyFont="1" applyBorder="1" applyAlignment="1">
      <alignment horizontal="justify" vertical="center" wrapText="1"/>
    </xf>
    <xf numFmtId="0" fontId="8" fillId="0" borderId="68" xfId="1" applyFont="1" applyBorder="1" applyAlignment="1">
      <alignment horizontal="left" vertical="top" wrapText="1"/>
    </xf>
    <xf numFmtId="0" fontId="8" fillId="0" borderId="50" xfId="1" applyFont="1" applyBorder="1" applyAlignment="1">
      <alignment horizontal="left" vertical="top" wrapText="1"/>
    </xf>
    <xf numFmtId="0" fontId="8" fillId="0" borderId="50" xfId="1" applyFont="1" applyBorder="1" applyAlignment="1">
      <alignment horizontal="left" vertical="top"/>
    </xf>
    <xf numFmtId="0" fontId="8" fillId="0" borderId="68" xfId="1" applyFont="1" applyBorder="1" applyAlignment="1">
      <alignment horizontal="left" vertical="top"/>
    </xf>
    <xf numFmtId="0" fontId="8" fillId="0" borderId="50" xfId="1" applyFont="1" applyBorder="1"/>
    <xf numFmtId="0" fontId="8" fillId="0" borderId="68" xfId="1" applyFont="1" applyBorder="1"/>
    <xf numFmtId="0" fontId="8" fillId="0" borderId="68" xfId="1" applyFont="1" applyBorder="1" applyAlignment="1">
      <alignment wrapText="1"/>
    </xf>
    <xf numFmtId="0" fontId="8" fillId="0" borderId="67" xfId="1" applyFont="1" applyBorder="1"/>
    <xf numFmtId="0" fontId="8" fillId="0" borderId="69" xfId="1" applyFont="1" applyBorder="1"/>
    <xf numFmtId="0" fontId="14" fillId="7" borderId="37" xfId="0" applyFont="1" applyFill="1" applyBorder="1" applyAlignment="1">
      <alignment horizontal="center"/>
    </xf>
    <xf numFmtId="0" fontId="14" fillId="7" borderId="51" xfId="0" applyFont="1" applyFill="1" applyBorder="1" applyAlignment="1">
      <alignment horizontal="center"/>
    </xf>
    <xf numFmtId="0" fontId="9" fillId="7" borderId="1" xfId="0" applyFont="1" applyFill="1" applyBorder="1" applyAlignment="1" applyProtection="1">
      <alignment horizontal="center" vertical="center"/>
      <protection locked="0"/>
    </xf>
    <xf numFmtId="0" fontId="6" fillId="0" borderId="0" xfId="1" applyFill="1" applyBorder="1" applyAlignment="1">
      <alignment horizontal="center"/>
    </xf>
    <xf numFmtId="0" fontId="0" fillId="0" borderId="1" xfId="0" applyBorder="1" applyAlignment="1">
      <alignment horizontal="center" vertical="center" wrapText="1"/>
    </xf>
    <xf numFmtId="0" fontId="1" fillId="10" borderId="0" xfId="0" applyFont="1" applyFill="1" applyBorder="1" applyAlignment="1">
      <alignment horizontal="center"/>
    </xf>
    <xf numFmtId="0" fontId="6" fillId="10" borderId="0" xfId="1" applyFill="1"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1" fillId="7" borderId="1" xfId="0" applyFont="1" applyFill="1" applyBorder="1" applyAlignment="1">
      <alignment horizontal="center"/>
    </xf>
    <xf numFmtId="0" fontId="40" fillId="0" borderId="1" xfId="0" applyFont="1" applyBorder="1" applyAlignment="1">
      <alignment horizontal="center" vertical="center"/>
    </xf>
    <xf numFmtId="0" fontId="47" fillId="13" borderId="72" xfId="3" applyFill="1" applyBorder="1" applyAlignment="1" applyProtection="1">
      <alignment horizontal="center"/>
      <protection locked="0"/>
    </xf>
    <xf numFmtId="0" fontId="0" fillId="0" borderId="39" xfId="0" applyBorder="1"/>
    <xf numFmtId="0" fontId="0" fillId="0" borderId="28" xfId="0" applyBorder="1"/>
    <xf numFmtId="0" fontId="0" fillId="0" borderId="30" xfId="0" applyBorder="1"/>
    <xf numFmtId="0" fontId="15" fillId="10" borderId="51" xfId="0" applyFont="1" applyFill="1" applyBorder="1" applyAlignment="1" applyProtection="1">
      <alignment horizontal="center"/>
      <protection locked="0"/>
    </xf>
    <xf numFmtId="0" fontId="45" fillId="10" borderId="0" xfId="0" applyFont="1" applyFill="1" applyBorder="1" applyAlignment="1">
      <alignment vertical="center" wrapText="1"/>
    </xf>
    <xf numFmtId="0" fontId="46" fillId="10" borderId="0" xfId="0" applyFont="1" applyFill="1" applyBorder="1" applyAlignment="1">
      <alignment horizontal="center" vertical="center" wrapText="1"/>
    </xf>
    <xf numFmtId="49" fontId="44" fillId="10" borderId="0" xfId="0" applyNumberFormat="1" applyFont="1" applyFill="1" applyBorder="1" applyAlignment="1">
      <alignment horizontal="center" vertical="center" wrapText="1"/>
    </xf>
    <xf numFmtId="0" fontId="1" fillId="10" borderId="0" xfId="0" applyFont="1" applyFill="1" applyBorder="1"/>
    <xf numFmtId="0" fontId="21" fillId="0" borderId="0" xfId="1" applyFont="1" applyFill="1" applyBorder="1" applyAlignment="1">
      <alignment horizontal="center" vertical="center" wrapText="1"/>
    </xf>
    <xf numFmtId="0" fontId="15" fillId="0" borderId="0" xfId="0" applyFont="1" applyFill="1" applyBorder="1" applyAlignment="1" applyProtection="1">
      <alignment horizontal="left"/>
    </xf>
    <xf numFmtId="0" fontId="0" fillId="0" borderId="44" xfId="0" applyFill="1" applyBorder="1"/>
    <xf numFmtId="0" fontId="0" fillId="0" borderId="0" xfId="0" applyFill="1" applyBorder="1"/>
    <xf numFmtId="0" fontId="48" fillId="0" borderId="0" xfId="0" applyFont="1" applyFill="1" applyBorder="1"/>
    <xf numFmtId="0" fontId="51" fillId="0" borderId="0" xfId="3" applyFont="1" applyFill="1" applyBorder="1"/>
    <xf numFmtId="0" fontId="50" fillId="0" borderId="0" xfId="0" applyFont="1" applyFill="1" applyBorder="1"/>
    <xf numFmtId="0" fontId="47" fillId="0" borderId="0" xfId="3" applyFill="1" applyBorder="1" applyAlignment="1">
      <alignment horizontal="left"/>
    </xf>
    <xf numFmtId="0" fontId="0" fillId="0" borderId="0" xfId="0" applyFill="1"/>
    <xf numFmtId="0" fontId="0" fillId="0" borderId="17" xfId="0" applyFill="1" applyBorder="1"/>
    <xf numFmtId="0" fontId="0" fillId="0" borderId="38" xfId="0" applyFill="1" applyBorder="1"/>
    <xf numFmtId="0" fontId="0" fillId="0" borderId="29" xfId="0" applyFill="1" applyBorder="1"/>
    <xf numFmtId="0" fontId="0" fillId="0" borderId="31" xfId="0" applyFill="1" applyBorder="1"/>
    <xf numFmtId="0" fontId="0" fillId="0" borderId="1" xfId="0" applyBorder="1" applyProtection="1"/>
    <xf numFmtId="0" fontId="21" fillId="8" borderId="1" xfId="1" applyFont="1" applyFill="1" applyBorder="1" applyAlignment="1" applyProtection="1">
      <alignment horizontal="center" vertical="center" wrapText="1"/>
    </xf>
    <xf numFmtId="0" fontId="0" fillId="0" borderId="0" xfId="0" applyBorder="1" applyProtection="1">
      <protection locked="0"/>
    </xf>
    <xf numFmtId="0" fontId="0" fillId="10" borderId="0" xfId="0" applyFill="1" applyBorder="1" applyProtection="1">
      <protection locked="0"/>
    </xf>
    <xf numFmtId="0" fontId="14" fillId="7"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center" vertical="center" wrapText="1"/>
    </xf>
    <xf numFmtId="2" fontId="31" fillId="16" borderId="9" xfId="2" applyNumberFormat="1" applyFont="1" applyFill="1" applyBorder="1" applyAlignment="1" applyProtection="1">
      <alignment horizontal="center" vertical="center" wrapText="1"/>
    </xf>
    <xf numFmtId="2" fontId="31" fillId="16" borderId="1" xfId="2" applyNumberFormat="1" applyFont="1" applyFill="1" applyBorder="1" applyAlignment="1" applyProtection="1">
      <alignment horizontal="center" vertical="center" wrapText="1"/>
    </xf>
    <xf numFmtId="2" fontId="31" fillId="0" borderId="9" xfId="2" applyNumberFormat="1" applyFont="1" applyFill="1" applyBorder="1" applyAlignment="1" applyProtection="1">
      <alignment horizontal="center" vertical="center" wrapText="1"/>
      <protection locked="0"/>
    </xf>
    <xf numFmtId="2" fontId="31" fillId="0" borderId="1" xfId="2" applyNumberFormat="1" applyFont="1" applyFill="1" applyBorder="1" applyAlignment="1" applyProtection="1">
      <alignment horizontal="center" vertical="center" wrapText="1"/>
      <protection locked="0"/>
    </xf>
    <xf numFmtId="2" fontId="31" fillId="0" borderId="14" xfId="2" applyNumberFormat="1" applyFont="1" applyFill="1" applyBorder="1" applyAlignment="1" applyProtection="1">
      <alignment horizontal="center" vertical="center" wrapText="1"/>
      <protection locked="0"/>
    </xf>
    <xf numFmtId="0" fontId="31" fillId="9" borderId="44" xfId="0" applyFont="1" applyFill="1" applyBorder="1" applyAlignment="1" applyProtection="1">
      <alignment horizontal="center" vertical="center" wrapText="1"/>
    </xf>
    <xf numFmtId="0" fontId="6" fillId="0" borderId="0" xfId="1" applyBorder="1" applyProtection="1"/>
    <xf numFmtId="0" fontId="6" fillId="0" borderId="1" xfId="1" applyFont="1" applyFill="1" applyBorder="1" applyAlignment="1" applyProtection="1">
      <alignment vertical="center" wrapText="1"/>
      <protection locked="0"/>
    </xf>
    <xf numFmtId="0" fontId="6" fillId="0" borderId="1" xfId="1" applyFont="1" applyBorder="1" applyAlignment="1" applyProtection="1">
      <alignment horizontal="justify" vertical="center" wrapText="1"/>
      <protection locked="0"/>
    </xf>
    <xf numFmtId="0" fontId="31" fillId="0" borderId="1" xfId="1" applyFont="1" applyFill="1" applyBorder="1" applyAlignment="1" applyProtection="1">
      <alignment horizontal="center" vertical="center" wrapText="1"/>
      <protection locked="0"/>
    </xf>
    <xf numFmtId="0" fontId="31" fillId="0" borderId="14" xfId="1" applyFont="1" applyFill="1" applyBorder="1" applyAlignment="1" applyProtection="1">
      <alignment horizontal="center" vertical="center" wrapText="1"/>
      <protection locked="0"/>
    </xf>
    <xf numFmtId="0" fontId="6" fillId="0" borderId="40" xfId="1" applyFont="1" applyBorder="1" applyAlignment="1" applyProtection="1">
      <alignment horizontal="center" vertical="center" wrapText="1"/>
      <protection locked="0"/>
    </xf>
    <xf numFmtId="0" fontId="6" fillId="0" borderId="63" xfId="1" applyFont="1" applyBorder="1" applyAlignment="1" applyProtection="1">
      <alignment horizontal="center" vertical="center" wrapText="1"/>
      <protection locked="0"/>
    </xf>
    <xf numFmtId="0" fontId="6" fillId="0" borderId="63" xfId="1" applyFont="1" applyBorder="1" applyAlignment="1" applyProtection="1">
      <alignment vertical="center" wrapText="1"/>
      <protection locked="0"/>
    </xf>
    <xf numFmtId="0" fontId="6" fillId="0" borderId="61" xfId="1" applyFont="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protection locked="0"/>
    </xf>
    <xf numFmtId="2" fontId="31" fillId="0" borderId="63" xfId="2" applyNumberFormat="1" applyFont="1" applyFill="1" applyBorder="1" applyAlignment="1" applyProtection="1">
      <alignment horizontal="center" vertical="center" wrapText="1"/>
      <protection locked="0"/>
    </xf>
    <xf numFmtId="14" fontId="6" fillId="0" borderId="63" xfId="1" applyNumberFormat="1" applyFont="1" applyBorder="1" applyAlignment="1" applyProtection="1">
      <alignment horizontal="center" vertical="center" wrapText="1"/>
      <protection locked="0"/>
    </xf>
    <xf numFmtId="0" fontId="6" fillId="0" borderId="9" xfId="1" applyFont="1" applyBorder="1" applyAlignment="1" applyProtection="1">
      <alignment horizontal="justify" vertical="center" wrapText="1"/>
      <protection locked="0"/>
    </xf>
    <xf numFmtId="0" fontId="6" fillId="0" borderId="14" xfId="1" applyFont="1" applyBorder="1" applyAlignment="1" applyProtection="1">
      <alignment horizontal="justify" vertical="center" wrapText="1"/>
      <protection locked="0"/>
    </xf>
    <xf numFmtId="0" fontId="6" fillId="10" borderId="0" xfId="1" applyFill="1" applyAlignment="1">
      <alignment wrapText="1"/>
    </xf>
    <xf numFmtId="0" fontId="16" fillId="14" borderId="1" xfId="0" applyFont="1" applyFill="1" applyBorder="1" applyAlignment="1">
      <alignment horizontal="center" wrapText="1"/>
    </xf>
    <xf numFmtId="0" fontId="16" fillId="13" borderId="1" xfId="0" applyFont="1" applyFill="1" applyBorder="1" applyAlignment="1">
      <alignment horizontal="center" wrapText="1"/>
    </xf>
    <xf numFmtId="0" fontId="16" fillId="11" borderId="1" xfId="0" applyFont="1" applyFill="1" applyBorder="1" applyAlignment="1">
      <alignment horizontal="center"/>
    </xf>
    <xf numFmtId="0" fontId="16" fillId="11" borderId="1" xfId="0" applyFont="1" applyFill="1" applyBorder="1" applyAlignment="1">
      <alignment horizontal="center" wrapText="1"/>
    </xf>
    <xf numFmtId="0" fontId="16" fillId="12" borderId="1" xfId="0" applyFont="1" applyFill="1" applyBorder="1" applyAlignment="1">
      <alignment horizontal="center"/>
    </xf>
    <xf numFmtId="0" fontId="16" fillId="12" borderId="14" xfId="0" applyFont="1" applyFill="1" applyBorder="1" applyAlignment="1">
      <alignment horizontal="center" wrapText="1"/>
    </xf>
    <xf numFmtId="0" fontId="16" fillId="12" borderId="14" xfId="0" applyFont="1" applyFill="1"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wrapText="1"/>
    </xf>
    <xf numFmtId="0" fontId="0" fillId="11" borderId="1" xfId="0" applyFill="1" applyBorder="1" applyAlignment="1">
      <alignment horizontal="center" wrapText="1"/>
    </xf>
    <xf numFmtId="0" fontId="0" fillId="11" borderId="14" xfId="0" applyFill="1" applyBorder="1" applyAlignment="1">
      <alignment horizontal="center" wrapText="1"/>
    </xf>
    <xf numFmtId="0" fontId="0" fillId="12" borderId="14" xfId="0" applyFill="1" applyBorder="1" applyAlignment="1">
      <alignment horizontal="center" wrapText="1"/>
    </xf>
    <xf numFmtId="0" fontId="0" fillId="10" borderId="0" xfId="0" applyFill="1" applyBorder="1" applyAlignment="1">
      <alignment wrapText="1"/>
    </xf>
    <xf numFmtId="0" fontId="16" fillId="12" borderId="1" xfId="0" applyFont="1" applyFill="1" applyBorder="1" applyAlignment="1">
      <alignment horizontal="center" wrapText="1"/>
    </xf>
    <xf numFmtId="0" fontId="16" fillId="12" borderId="12" xfId="0" applyFont="1" applyFill="1" applyBorder="1" applyAlignment="1">
      <alignment horizontal="center" wrapText="1"/>
    </xf>
    <xf numFmtId="0" fontId="16" fillId="13" borderId="14" xfId="0" applyFont="1" applyFill="1" applyBorder="1" applyAlignment="1">
      <alignment horizontal="center" wrapText="1"/>
    </xf>
    <xf numFmtId="0" fontId="16" fillId="11" borderId="14" xfId="0" applyFont="1" applyFill="1" applyBorder="1" applyAlignment="1">
      <alignment horizontal="center" wrapText="1"/>
    </xf>
    <xf numFmtId="0" fontId="16" fillId="12" borderId="15" xfId="0" applyFont="1" applyFill="1" applyBorder="1" applyAlignment="1">
      <alignment horizontal="center" wrapText="1"/>
    </xf>
    <xf numFmtId="0" fontId="0" fillId="10" borderId="17" xfId="0" applyFill="1" applyBorder="1"/>
    <xf numFmtId="0" fontId="0" fillId="10" borderId="31" xfId="0" applyFill="1" applyBorder="1"/>
    <xf numFmtId="0" fontId="6" fillId="0" borderId="0" xfId="1" applyAlignment="1">
      <alignment wrapText="1"/>
    </xf>
    <xf numFmtId="0" fontId="14" fillId="10" borderId="0" xfId="0" applyFont="1" applyFill="1" applyBorder="1" applyAlignment="1">
      <alignment horizontal="center"/>
    </xf>
    <xf numFmtId="0" fontId="10" fillId="6" borderId="51"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wrapText="1"/>
    </xf>
    <xf numFmtId="0" fontId="31" fillId="9" borderId="75" xfId="0" applyFont="1" applyFill="1" applyBorder="1" applyAlignment="1" applyProtection="1">
      <alignment vertical="center" wrapText="1"/>
    </xf>
    <xf numFmtId="0" fontId="9" fillId="5" borderId="67" xfId="0" applyFont="1" applyFill="1" applyBorder="1" applyAlignment="1" applyProtection="1">
      <alignment horizontal="center" vertical="center" wrapText="1"/>
    </xf>
    <xf numFmtId="0" fontId="9" fillId="7" borderId="37" xfId="1" applyFont="1" applyFill="1" applyBorder="1" applyAlignment="1" applyProtection="1">
      <alignment horizontal="center" vertical="center" wrapText="1"/>
    </xf>
    <xf numFmtId="0" fontId="9" fillId="7" borderId="52" xfId="1" applyFont="1" applyFill="1" applyBorder="1" applyAlignment="1" applyProtection="1">
      <alignment horizontal="center" vertical="center" wrapText="1"/>
    </xf>
    <xf numFmtId="0" fontId="10" fillId="6" borderId="37" xfId="0" applyFont="1" applyFill="1" applyBorder="1" applyAlignment="1" applyProtection="1">
      <alignment horizontal="center" vertical="center" wrapText="1"/>
    </xf>
    <xf numFmtId="0" fontId="9" fillId="9" borderId="60" xfId="1" applyFont="1" applyFill="1" applyBorder="1" applyAlignment="1">
      <alignment vertical="center" wrapText="1"/>
    </xf>
    <xf numFmtId="0" fontId="9" fillId="2" borderId="20"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5" borderId="76" xfId="0" applyFont="1" applyFill="1" applyBorder="1" applyAlignment="1" applyProtection="1">
      <alignment horizontal="center" vertical="center" wrapText="1"/>
    </xf>
    <xf numFmtId="0" fontId="31" fillId="0" borderId="5" xfId="1" applyFont="1" applyFill="1" applyBorder="1" applyAlignment="1" applyProtection="1">
      <alignment horizontal="center" vertical="center" wrapText="1"/>
      <protection locked="0"/>
    </xf>
    <xf numFmtId="0" fontId="31" fillId="0" borderId="64" xfId="1" applyFont="1" applyFill="1" applyBorder="1" applyAlignment="1" applyProtection="1">
      <alignment horizontal="center" vertical="center" wrapText="1"/>
      <protection locked="0"/>
    </xf>
    <xf numFmtId="0" fontId="31" fillId="0" borderId="21" xfId="1" applyFont="1" applyFill="1" applyBorder="1" applyAlignment="1" applyProtection="1">
      <alignment horizontal="center" vertical="center" wrapText="1"/>
      <protection locked="0"/>
    </xf>
    <xf numFmtId="0" fontId="31" fillId="0" borderId="45" xfId="1" applyFont="1" applyFill="1" applyBorder="1" applyAlignment="1" applyProtection="1">
      <alignment horizontal="center" vertical="center" wrapText="1"/>
      <protection locked="0"/>
    </xf>
    <xf numFmtId="0" fontId="9" fillId="9" borderId="13" xfId="1" applyFont="1" applyFill="1" applyBorder="1" applyAlignment="1" applyProtection="1">
      <alignment vertical="center" wrapText="1"/>
    </xf>
    <xf numFmtId="0" fontId="9" fillId="9" borderId="15" xfId="1" applyFont="1" applyFill="1" applyBorder="1" applyAlignment="1" applyProtection="1">
      <alignment vertical="center" wrapText="1"/>
    </xf>
    <xf numFmtId="0" fontId="6" fillId="0" borderId="8" xfId="1" applyFont="1" applyBorder="1" applyAlignment="1" applyProtection="1">
      <alignment vertical="center" wrapText="1"/>
      <protection locked="0"/>
    </xf>
    <xf numFmtId="0" fontId="6" fillId="0" borderId="11" xfId="1" applyFont="1" applyBorder="1" applyAlignment="1" applyProtection="1">
      <alignment vertical="center" wrapText="1"/>
      <protection locked="0"/>
    </xf>
    <xf numFmtId="0" fontId="6" fillId="0" borderId="10" xfId="1" applyFont="1" applyBorder="1" applyAlignment="1" applyProtection="1">
      <alignment vertical="center" wrapText="1"/>
      <protection locked="0"/>
    </xf>
    <xf numFmtId="0" fontId="6" fillId="0" borderId="13" xfId="1" applyFont="1" applyBorder="1" applyAlignment="1" applyProtection="1">
      <alignment vertical="center" wrapText="1"/>
      <protection locked="0"/>
    </xf>
    <xf numFmtId="0" fontId="6" fillId="0" borderId="12" xfId="1" applyFont="1" applyBorder="1" applyAlignment="1" applyProtection="1">
      <alignment vertical="center" wrapText="1"/>
      <protection locked="0"/>
    </xf>
    <xf numFmtId="0" fontId="6" fillId="0" borderId="12" xfId="1" applyFont="1" applyBorder="1" applyAlignment="1" applyProtection="1">
      <alignment horizontal="justify" vertical="center" wrapText="1"/>
      <protection locked="0"/>
    </xf>
    <xf numFmtId="0" fontId="6" fillId="0" borderId="15" xfId="1" applyFont="1" applyBorder="1" applyAlignment="1" applyProtection="1">
      <alignment vertical="center" wrapText="1"/>
      <protection locked="0"/>
    </xf>
    <xf numFmtId="0" fontId="6" fillId="0" borderId="40" xfId="1" applyFont="1" applyBorder="1" applyAlignment="1" applyProtection="1">
      <alignment horizontal="left" vertical="center" wrapText="1"/>
      <protection locked="0"/>
    </xf>
    <xf numFmtId="0" fontId="6" fillId="0" borderId="41" xfId="1" applyFont="1" applyBorder="1" applyAlignment="1" applyProtection="1">
      <alignment horizontal="center" vertical="center" wrapText="1"/>
      <protection locked="0"/>
    </xf>
    <xf numFmtId="0" fontId="6" fillId="0" borderId="62" xfId="1" applyFont="1" applyBorder="1" applyAlignment="1">
      <alignment horizontal="center" vertical="center" wrapText="1"/>
    </xf>
    <xf numFmtId="0" fontId="6" fillId="0" borderId="40" xfId="1" applyFont="1" applyBorder="1" applyAlignment="1" applyProtection="1">
      <alignment vertical="center" wrapText="1"/>
      <protection locked="0"/>
    </xf>
    <xf numFmtId="0" fontId="6" fillId="0" borderId="41" xfId="1" applyFont="1" applyBorder="1" applyAlignment="1" applyProtection="1">
      <alignment vertical="center" wrapText="1"/>
      <protection locked="0"/>
    </xf>
    <xf numFmtId="0" fontId="31" fillId="0" borderId="61" xfId="1" applyFont="1" applyFill="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xf>
    <xf numFmtId="1" fontId="31" fillId="16" borderId="63" xfId="2" applyNumberFormat="1" applyFont="1" applyFill="1" applyBorder="1" applyAlignment="1" applyProtection="1">
      <alignment horizontal="center" vertical="center" wrapText="1"/>
    </xf>
    <xf numFmtId="2" fontId="31" fillId="16" borderId="63" xfId="2" applyNumberFormat="1" applyFont="1" applyFill="1" applyBorder="1" applyAlignment="1" applyProtection="1">
      <alignment horizontal="center" vertical="center" wrapText="1"/>
    </xf>
    <xf numFmtId="0" fontId="8" fillId="16" borderId="63" xfId="1" applyFont="1" applyFill="1" applyBorder="1" applyAlignment="1">
      <alignment horizontal="center" vertical="center" wrapText="1"/>
    </xf>
    <xf numFmtId="0" fontId="8" fillId="16" borderId="62" xfId="1" applyFont="1" applyFill="1" applyBorder="1" applyAlignment="1">
      <alignment horizontal="center" vertical="center" wrapText="1"/>
    </xf>
    <xf numFmtId="0" fontId="8" fillId="0" borderId="40" xfId="1" applyFont="1" applyBorder="1" applyAlignment="1">
      <alignment horizontal="center" vertical="center" wrapText="1"/>
    </xf>
    <xf numFmtId="0" fontId="8" fillId="0" borderId="41"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63" xfId="1" applyFont="1" applyBorder="1" applyAlignment="1" applyProtection="1">
      <alignment horizontal="justify" vertical="center" wrapText="1"/>
      <protection locked="0"/>
    </xf>
    <xf numFmtId="14" fontId="6" fillId="0" borderId="41" xfId="1" applyNumberFormat="1" applyFont="1" applyBorder="1" applyAlignment="1" applyProtection="1">
      <alignment horizontal="center" vertical="center" wrapText="1"/>
      <protection locked="0"/>
    </xf>
    <xf numFmtId="1" fontId="8" fillId="16" borderId="63" xfId="1" applyNumberFormat="1" applyFont="1" applyFill="1" applyBorder="1" applyAlignment="1">
      <alignment horizontal="center" vertical="center" wrapText="1"/>
    </xf>
    <xf numFmtId="0" fontId="6" fillId="0" borderId="41" xfId="1" applyFont="1" applyBorder="1" applyAlignment="1" applyProtection="1">
      <alignment horizontal="justify" vertical="center" wrapText="1"/>
      <protection locked="0"/>
    </xf>
    <xf numFmtId="0" fontId="6" fillId="0" borderId="10" xfId="1" applyFont="1" applyBorder="1" applyAlignment="1" applyProtection="1">
      <alignment horizontal="justify" vertical="center" wrapText="1"/>
      <protection locked="0"/>
    </xf>
    <xf numFmtId="0" fontId="6" fillId="0" borderId="15" xfId="1" applyFont="1" applyBorder="1" applyAlignment="1" applyProtection="1">
      <alignment horizontal="justify" vertical="center" wrapText="1"/>
      <protection locked="0"/>
    </xf>
    <xf numFmtId="0" fontId="6" fillId="0" borderId="41" xfId="1" applyFont="1" applyFill="1" applyBorder="1" applyAlignment="1" applyProtection="1">
      <alignment horizontal="center" vertical="center" wrapText="1"/>
      <protection locked="0"/>
    </xf>
    <xf numFmtId="0" fontId="6" fillId="0" borderId="40" xfId="1" applyFont="1" applyFill="1" applyBorder="1" applyAlignment="1" applyProtection="1">
      <alignment horizontal="center" vertical="center" wrapText="1"/>
      <protection locked="0"/>
    </xf>
    <xf numFmtId="0" fontId="6" fillId="0" borderId="63" xfId="1" applyFont="1" applyFill="1" applyBorder="1" applyAlignment="1" applyProtection="1">
      <alignment horizontal="center" vertical="center" wrapText="1"/>
      <protection locked="0"/>
    </xf>
    <xf numFmtId="0" fontId="6" fillId="0" borderId="63" xfId="1" applyFont="1" applyFill="1" applyBorder="1" applyAlignment="1" applyProtection="1">
      <alignment vertical="center" wrapText="1"/>
      <protection locked="0"/>
    </xf>
    <xf numFmtId="0" fontId="6" fillId="0" borderId="61" xfId="1" applyFont="1" applyFill="1" applyBorder="1" applyAlignment="1" applyProtection="1">
      <alignment horizontal="center" vertical="center" wrapText="1"/>
      <protection locked="0"/>
    </xf>
    <xf numFmtId="0" fontId="6" fillId="0" borderId="40" xfId="1" applyFont="1" applyFill="1" applyBorder="1" applyAlignment="1" applyProtection="1">
      <alignment vertical="center" wrapText="1"/>
      <protection locked="0"/>
    </xf>
    <xf numFmtId="0" fontId="6" fillId="0" borderId="41" xfId="1" applyFont="1" applyFill="1" applyBorder="1" applyAlignment="1" applyProtection="1">
      <alignment vertical="center" wrapText="1"/>
      <protection locked="0"/>
    </xf>
    <xf numFmtId="0" fontId="6" fillId="0" borderId="63" xfId="1" applyFont="1" applyFill="1" applyBorder="1" applyAlignment="1" applyProtection="1">
      <alignment horizontal="justify" vertical="center" wrapText="1"/>
      <protection locked="0"/>
    </xf>
    <xf numFmtId="14" fontId="6" fillId="0" borderId="63" xfId="1" applyNumberFormat="1" applyFont="1" applyFill="1" applyBorder="1" applyAlignment="1" applyProtection="1">
      <alignment horizontal="center" vertical="center" wrapText="1"/>
      <protection locked="0"/>
    </xf>
    <xf numFmtId="14" fontId="6" fillId="0" borderId="41" xfId="1" applyNumberFormat="1" applyFont="1" applyFill="1" applyBorder="1" applyAlignment="1" applyProtection="1">
      <alignment horizontal="center" vertical="center" wrapText="1"/>
      <protection locked="0"/>
    </xf>
    <xf numFmtId="0" fontId="6" fillId="0" borderId="14" xfId="1" applyFont="1" applyFill="1" applyBorder="1" applyAlignment="1" applyProtection="1">
      <alignment vertical="center" wrapText="1"/>
      <protection locked="0"/>
    </xf>
    <xf numFmtId="0" fontId="6"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protection locked="0"/>
    </xf>
    <xf numFmtId="0" fontId="6" fillId="0" borderId="0" xfId="1" applyFont="1" applyFill="1" applyBorder="1" applyAlignment="1" applyProtection="1">
      <alignment vertical="center" wrapText="1"/>
      <protection locked="0"/>
    </xf>
    <xf numFmtId="0" fontId="6" fillId="0" borderId="0" xfId="1" applyFont="1" applyFill="1" applyBorder="1" applyAlignment="1">
      <alignment horizontal="center" vertical="center" wrapText="1"/>
    </xf>
    <xf numFmtId="0" fontId="16" fillId="0" borderId="0" xfId="1" applyFont="1" applyFill="1" applyBorder="1" applyAlignment="1" applyProtection="1">
      <alignment vertical="center" wrapText="1"/>
      <protection locked="0"/>
    </xf>
    <xf numFmtId="0" fontId="8" fillId="0" borderId="0" xfId="1" applyFont="1" applyFill="1" applyBorder="1" applyAlignment="1">
      <alignment horizontal="center" vertical="center" wrapText="1"/>
    </xf>
    <xf numFmtId="0" fontId="16" fillId="0" borderId="0" xfId="1" applyFont="1" applyFill="1" applyBorder="1" applyAlignment="1" applyProtection="1">
      <alignment horizontal="justify" vertical="center" wrapText="1"/>
      <protection locked="0"/>
    </xf>
    <xf numFmtId="14" fontId="16" fillId="0" borderId="0" xfId="1" applyNumberFormat="1" applyFont="1" applyFill="1" applyBorder="1" applyAlignment="1" applyProtection="1">
      <alignment horizontal="center" vertical="center" wrapText="1"/>
      <protection locked="0"/>
    </xf>
    <xf numFmtId="0" fontId="17" fillId="0" borderId="0" xfId="1" applyFont="1" applyFill="1" applyBorder="1" applyAlignment="1" applyProtection="1">
      <alignment vertical="center" wrapText="1"/>
      <protection locked="0"/>
    </xf>
    <xf numFmtId="0" fontId="8" fillId="0" borderId="0" xfId="0" applyFont="1" applyFill="1" applyBorder="1" applyProtection="1">
      <protection locked="0"/>
    </xf>
    <xf numFmtId="0" fontId="6" fillId="10" borderId="9" xfId="1" applyFont="1" applyFill="1" applyBorder="1" applyAlignment="1" applyProtection="1">
      <alignment horizontal="justify" vertical="center" wrapText="1"/>
      <protection locked="0"/>
    </xf>
    <xf numFmtId="0" fontId="6" fillId="17" borderId="10" xfId="1" applyFont="1" applyFill="1" applyBorder="1" applyAlignment="1" applyProtection="1">
      <alignment vertical="center" wrapText="1"/>
      <protection locked="0"/>
    </xf>
    <xf numFmtId="9" fontId="6" fillId="10" borderId="1" xfId="1" applyNumberFormat="1" applyFont="1" applyFill="1" applyBorder="1" applyAlignment="1" applyProtection="1">
      <alignment horizontal="center" vertical="center" wrapText="1"/>
      <protection locked="0"/>
    </xf>
    <xf numFmtId="0" fontId="6" fillId="10" borderId="14" xfId="1" applyFont="1" applyFill="1" applyBorder="1" applyAlignment="1" applyProtection="1">
      <alignment horizontal="justify" vertical="center" wrapText="1"/>
      <protection locked="0"/>
    </xf>
    <xf numFmtId="0" fontId="6" fillId="10" borderId="9" xfId="1" applyFont="1" applyFill="1" applyBorder="1" applyAlignment="1" applyProtection="1">
      <alignment vertical="center" wrapText="1"/>
      <protection locked="0"/>
    </xf>
    <xf numFmtId="0" fontId="6" fillId="10" borderId="1" xfId="1" applyFont="1" applyFill="1" applyBorder="1" applyAlignment="1" applyProtection="1">
      <alignment vertical="center" wrapText="1"/>
      <protection locked="0"/>
    </xf>
    <xf numFmtId="0" fontId="6" fillId="10" borderId="14" xfId="1" applyFont="1" applyFill="1" applyBorder="1" applyAlignment="1" applyProtection="1">
      <alignment vertical="center" wrapText="1"/>
      <protection locked="0"/>
    </xf>
    <xf numFmtId="9" fontId="6" fillId="10" borderId="15" xfId="1" applyNumberFormat="1" applyFont="1" applyFill="1" applyBorder="1" applyAlignment="1" applyProtection="1">
      <alignment horizontal="center" vertical="center" wrapText="1"/>
      <protection locked="0"/>
    </xf>
    <xf numFmtId="0" fontId="6" fillId="10" borderId="10" xfId="1" applyFont="1" applyFill="1" applyBorder="1" applyAlignment="1" applyProtection="1">
      <alignment vertical="center" wrapText="1"/>
      <protection locked="0"/>
    </xf>
    <xf numFmtId="0" fontId="6" fillId="10" borderId="15" xfId="1" applyFont="1" applyFill="1" applyBorder="1" applyAlignment="1" applyProtection="1">
      <alignment vertical="center" wrapText="1"/>
      <protection locked="0"/>
    </xf>
    <xf numFmtId="0" fontId="6" fillId="10" borderId="12" xfId="1" applyFont="1" applyFill="1" applyBorder="1" applyAlignment="1" applyProtection="1">
      <alignment vertical="center" wrapText="1"/>
      <protection locked="0"/>
    </xf>
    <xf numFmtId="2" fontId="9" fillId="10" borderId="19" xfId="2" applyNumberFormat="1" applyFont="1" applyFill="1" applyBorder="1" applyAlignment="1" applyProtection="1">
      <alignment horizontal="center" vertical="center" wrapText="1"/>
    </xf>
    <xf numFmtId="0" fontId="31" fillId="10" borderId="14" xfId="1" applyFont="1" applyFill="1" applyBorder="1" applyAlignment="1" applyProtection="1">
      <alignment horizontal="center" vertical="center" wrapText="1"/>
      <protection locked="0"/>
    </xf>
    <xf numFmtId="0" fontId="9" fillId="10" borderId="14" xfId="1" applyFont="1" applyFill="1" applyBorder="1" applyAlignment="1" applyProtection="1">
      <alignment horizontal="center" vertical="center" wrapText="1"/>
    </xf>
    <xf numFmtId="1" fontId="9" fillId="10" borderId="14" xfId="2" applyNumberFormat="1" applyFont="1" applyFill="1" applyBorder="1" applyAlignment="1" applyProtection="1">
      <alignment horizontal="center" vertical="center" wrapText="1"/>
    </xf>
    <xf numFmtId="0" fontId="31" fillId="10" borderId="9" xfId="1" applyFont="1" applyFill="1" applyBorder="1" applyAlignment="1" applyProtection="1">
      <alignment horizontal="center" vertical="center" wrapText="1"/>
      <protection locked="0"/>
    </xf>
    <xf numFmtId="0" fontId="9" fillId="10" borderId="9" xfId="1" applyFont="1" applyFill="1" applyBorder="1" applyAlignment="1" applyProtection="1">
      <alignment horizontal="center" vertical="center" wrapText="1"/>
    </xf>
    <xf numFmtId="1" fontId="9" fillId="10" borderId="9" xfId="2" applyNumberFormat="1" applyFont="1" applyFill="1" applyBorder="1" applyAlignment="1" applyProtection="1">
      <alignment horizontal="center" vertical="center" wrapText="1"/>
    </xf>
    <xf numFmtId="0" fontId="31" fillId="10" borderId="1" xfId="1" applyFont="1" applyFill="1" applyBorder="1" applyAlignment="1" applyProtection="1">
      <alignment horizontal="center" vertical="center" wrapText="1"/>
      <protection locked="0"/>
    </xf>
    <xf numFmtId="0" fontId="9" fillId="10" borderId="1" xfId="1" applyFont="1" applyFill="1" applyBorder="1" applyAlignment="1" applyProtection="1">
      <alignment horizontal="center" vertical="center" wrapText="1"/>
    </xf>
    <xf numFmtId="1" fontId="9" fillId="10" borderId="1" xfId="2" applyNumberFormat="1" applyFont="1" applyFill="1" applyBorder="1" applyAlignment="1" applyProtection="1">
      <alignment horizontal="center" vertical="center" wrapText="1"/>
    </xf>
    <xf numFmtId="0" fontId="6" fillId="10" borderId="1" xfId="1" applyFill="1" applyBorder="1" applyAlignment="1" applyProtection="1">
      <alignment horizontal="center" vertical="center" wrapText="1"/>
      <protection locked="0"/>
    </xf>
    <xf numFmtId="0" fontId="6" fillId="10" borderId="1" xfId="1" applyFill="1" applyBorder="1" applyAlignment="1" applyProtection="1">
      <alignment horizontal="left" vertical="center" wrapText="1"/>
      <protection locked="0"/>
    </xf>
    <xf numFmtId="9" fontId="6" fillId="10" borderId="1" xfId="1" applyNumberFormat="1" applyFill="1" applyBorder="1" applyAlignment="1" applyProtection="1">
      <alignment horizontal="center" vertical="center" wrapText="1"/>
      <protection locked="0"/>
    </xf>
    <xf numFmtId="0" fontId="6" fillId="10" borderId="40" xfId="1" applyFill="1" applyBorder="1" applyAlignment="1" applyProtection="1">
      <alignment horizontal="left" vertical="center" wrapText="1"/>
      <protection locked="0"/>
    </xf>
    <xf numFmtId="0" fontId="6" fillId="10" borderId="41" xfId="1" applyFill="1" applyBorder="1" applyAlignment="1" applyProtection="1">
      <alignment horizontal="center" vertical="center" wrapText="1"/>
      <protection locked="0"/>
    </xf>
    <xf numFmtId="0" fontId="6" fillId="10" borderId="63" xfId="1" applyFill="1" applyBorder="1" applyAlignment="1" applyProtection="1">
      <alignment horizontal="center" vertical="center" wrapText="1"/>
      <protection locked="0"/>
    </xf>
    <xf numFmtId="0" fontId="6" fillId="10" borderId="12" xfId="1" applyFill="1" applyBorder="1" applyAlignment="1" applyProtection="1">
      <alignment horizontal="center" vertical="center" wrapText="1"/>
      <protection locked="0"/>
    </xf>
    <xf numFmtId="9" fontId="65" fillId="10" borderId="77" xfId="5" applyNumberFormat="1" applyFill="1" applyAlignment="1" applyProtection="1">
      <alignment horizontal="center" vertical="center" wrapText="1"/>
      <protection locked="0"/>
    </xf>
    <xf numFmtId="0" fontId="3" fillId="10" borderId="40" xfId="1" applyFont="1" applyFill="1" applyBorder="1" applyAlignment="1">
      <alignment horizontal="left" vertical="center" wrapText="1"/>
    </xf>
    <xf numFmtId="0" fontId="9" fillId="10" borderId="51" xfId="1" applyFont="1" applyFill="1" applyBorder="1" applyAlignment="1" applyProtection="1">
      <alignment horizontal="justify" vertical="center" wrapText="1"/>
      <protection locked="0"/>
    </xf>
    <xf numFmtId="0" fontId="6" fillId="10" borderId="19" xfId="1" applyFont="1" applyFill="1" applyBorder="1" applyAlignment="1" applyProtection="1">
      <alignment horizontal="justify" vertical="center" wrapText="1"/>
      <protection locked="0"/>
    </xf>
    <xf numFmtId="0" fontId="6" fillId="10" borderId="19" xfId="1" applyFont="1" applyFill="1" applyBorder="1" applyAlignment="1" applyProtection="1">
      <alignment horizontal="center" vertical="center" wrapText="1"/>
      <protection locked="0"/>
    </xf>
    <xf numFmtId="0" fontId="6" fillId="10" borderId="1" xfId="1" applyFont="1" applyFill="1" applyBorder="1" applyAlignment="1" applyProtection="1">
      <alignment horizontal="center" vertical="center" wrapText="1"/>
      <protection locked="0"/>
    </xf>
    <xf numFmtId="0" fontId="6" fillId="10" borderId="51" xfId="1" applyFont="1" applyFill="1" applyBorder="1" applyAlignment="1" applyProtection="1">
      <alignment vertical="center" wrapText="1"/>
      <protection locked="0"/>
    </xf>
    <xf numFmtId="0" fontId="6" fillId="10" borderId="51" xfId="1" applyFont="1" applyFill="1" applyBorder="1" applyAlignment="1" applyProtection="1">
      <alignment horizontal="center" vertical="center" wrapText="1"/>
      <protection locked="0"/>
    </xf>
    <xf numFmtId="0" fontId="6" fillId="10" borderId="37" xfId="1" applyFont="1" applyFill="1" applyBorder="1" applyAlignment="1" applyProtection="1">
      <alignment horizontal="center" vertical="center" wrapText="1"/>
      <protection locked="0"/>
    </xf>
    <xf numFmtId="0" fontId="6" fillId="10" borderId="9" xfId="1" applyFill="1" applyBorder="1" applyAlignment="1" applyProtection="1">
      <alignment horizontal="left" vertical="center" wrapText="1"/>
      <protection locked="0"/>
    </xf>
    <xf numFmtId="0" fontId="6" fillId="10" borderId="1" xfId="0" applyFont="1" applyFill="1" applyBorder="1" applyAlignment="1" applyProtection="1">
      <alignment horizontal="center" vertical="center" wrapText="1"/>
      <protection locked="0"/>
    </xf>
    <xf numFmtId="2" fontId="9" fillId="10" borderId="9" xfId="2" applyNumberFormat="1" applyFont="1" applyFill="1" applyBorder="1" applyAlignment="1" applyProtection="1">
      <alignment horizontal="center" vertical="center" wrapText="1"/>
    </xf>
    <xf numFmtId="2" fontId="9" fillId="10" borderId="14" xfId="2" applyNumberFormat="1" applyFont="1" applyFill="1" applyBorder="1" applyAlignment="1" applyProtection="1">
      <alignment horizontal="center" vertical="center" wrapText="1"/>
    </xf>
    <xf numFmtId="0" fontId="6" fillId="10" borderId="1" xfId="1" applyFont="1" applyFill="1" applyBorder="1" applyAlignment="1" applyProtection="1">
      <alignment horizontal="left" vertical="center" wrapText="1"/>
      <protection locked="0"/>
    </xf>
    <xf numFmtId="2" fontId="31" fillId="10" borderId="9" xfId="2" applyNumberFormat="1" applyFont="1" applyFill="1" applyBorder="1" applyAlignment="1" applyProtection="1">
      <alignment horizontal="center" vertical="center" wrapText="1"/>
      <protection locked="0"/>
    </xf>
    <xf numFmtId="2" fontId="31" fillId="10" borderId="14" xfId="2" applyNumberFormat="1" applyFont="1" applyFill="1" applyBorder="1" applyAlignment="1" applyProtection="1">
      <alignment horizontal="center" vertical="center" wrapText="1"/>
      <protection locked="0"/>
    </xf>
    <xf numFmtId="2" fontId="31" fillId="10" borderId="1" xfId="2" applyNumberFormat="1" applyFont="1" applyFill="1" applyBorder="1" applyAlignment="1" applyProtection="1">
      <alignment horizontal="center" vertical="center" wrapText="1"/>
      <protection locked="0"/>
    </xf>
    <xf numFmtId="2" fontId="9" fillId="10" borderId="1" xfId="2" applyNumberFormat="1" applyFont="1" applyFill="1" applyBorder="1" applyAlignment="1" applyProtection="1">
      <alignment horizontal="center" vertical="center" wrapText="1"/>
    </xf>
    <xf numFmtId="0" fontId="6" fillId="10" borderId="1" xfId="1" applyFont="1" applyFill="1" applyBorder="1" applyAlignment="1" applyProtection="1">
      <alignment horizontal="left" vertical="top" wrapText="1"/>
      <protection locked="0"/>
    </xf>
    <xf numFmtId="0" fontId="6" fillId="10" borderId="1" xfId="1" applyFill="1" applyBorder="1" applyAlignment="1" applyProtection="1">
      <alignment horizontal="left" vertical="top" wrapText="1"/>
      <protection locked="0"/>
    </xf>
    <xf numFmtId="0" fontId="19" fillId="10" borderId="1" xfId="1" applyFont="1" applyFill="1" applyBorder="1" applyAlignment="1" applyProtection="1">
      <alignment horizontal="left" vertical="top" wrapText="1"/>
      <protection locked="0"/>
    </xf>
    <xf numFmtId="0" fontId="0" fillId="10" borderId="0" xfId="0" applyFill="1" applyAlignment="1">
      <alignment horizontal="left" vertical="center" wrapText="1"/>
    </xf>
    <xf numFmtId="0" fontId="6" fillId="10" borderId="9" xfId="1" applyFont="1" applyFill="1" applyBorder="1" applyAlignment="1" applyProtection="1">
      <alignment vertical="top" wrapText="1"/>
      <protection locked="0"/>
    </xf>
    <xf numFmtId="2" fontId="9" fillId="10" borderId="10" xfId="2" applyNumberFormat="1" applyFont="1" applyFill="1" applyBorder="1" applyAlignment="1" applyProtection="1">
      <alignment horizontal="center" vertical="center" wrapText="1"/>
    </xf>
    <xf numFmtId="2" fontId="9" fillId="10" borderId="12" xfId="2" applyNumberFormat="1" applyFont="1" applyFill="1" applyBorder="1" applyAlignment="1" applyProtection="1">
      <alignment horizontal="center" vertical="center" wrapText="1"/>
    </xf>
    <xf numFmtId="0" fontId="24" fillId="10" borderId="14" xfId="1" applyFont="1" applyFill="1" applyBorder="1" applyAlignment="1" applyProtection="1">
      <alignment vertical="center" wrapText="1"/>
      <protection locked="0"/>
    </xf>
    <xf numFmtId="0" fontId="58" fillId="10" borderId="14" xfId="1" applyFont="1" applyFill="1" applyBorder="1" applyAlignment="1" applyProtection="1">
      <alignment horizontal="center" vertical="center" wrapText="1"/>
      <protection locked="0"/>
    </xf>
    <xf numFmtId="2" fontId="9" fillId="10" borderId="15" xfId="2" applyNumberFormat="1" applyFont="1" applyFill="1" applyBorder="1" applyAlignment="1" applyProtection="1">
      <alignment horizontal="center" vertical="center" wrapText="1"/>
    </xf>
    <xf numFmtId="0" fontId="24" fillId="10" borderId="9" xfId="1" applyFont="1" applyFill="1" applyBorder="1" applyAlignment="1" applyProtection="1">
      <alignment vertical="center" wrapText="1"/>
      <protection locked="0"/>
    </xf>
    <xf numFmtId="0" fontId="6" fillId="10" borderId="40" xfId="1" applyFont="1" applyFill="1" applyBorder="1" applyAlignment="1" applyProtection="1">
      <alignment horizontal="center" vertical="center" wrapText="1"/>
      <protection locked="0"/>
    </xf>
    <xf numFmtId="0" fontId="6" fillId="10" borderId="63" xfId="1" applyFont="1" applyFill="1" applyBorder="1" applyAlignment="1" applyProtection="1">
      <alignment horizontal="center" vertical="center" wrapText="1"/>
      <protection locked="0"/>
    </xf>
    <xf numFmtId="0" fontId="6" fillId="10" borderId="63" xfId="1" applyFont="1" applyFill="1" applyBorder="1" applyAlignment="1" applyProtection="1">
      <alignment vertical="center" wrapText="1"/>
      <protection locked="0"/>
    </xf>
    <xf numFmtId="0" fontId="6" fillId="10" borderId="61" xfId="1" applyFont="1" applyFill="1" applyBorder="1" applyAlignment="1" applyProtection="1">
      <alignment horizontal="center" vertical="center" wrapText="1"/>
      <protection locked="0"/>
    </xf>
    <xf numFmtId="0" fontId="6" fillId="10" borderId="63" xfId="0" applyFont="1" applyFill="1" applyBorder="1" applyAlignment="1">
      <alignment horizontal="center" vertical="center" wrapText="1"/>
    </xf>
    <xf numFmtId="0" fontId="31" fillId="10" borderId="63" xfId="1" applyFont="1" applyFill="1" applyBorder="1" applyAlignment="1" applyProtection="1">
      <alignment horizontal="center" vertical="center" wrapText="1"/>
      <protection locked="0"/>
    </xf>
    <xf numFmtId="0" fontId="9" fillId="10" borderId="63" xfId="1" applyFont="1" applyFill="1" applyBorder="1" applyAlignment="1" applyProtection="1">
      <alignment horizontal="center" vertical="center" wrapText="1"/>
    </xf>
    <xf numFmtId="1" fontId="9" fillId="10" borderId="63" xfId="2" applyNumberFormat="1" applyFont="1" applyFill="1" applyBorder="1" applyAlignment="1" applyProtection="1">
      <alignment horizontal="center" vertical="center" wrapText="1"/>
    </xf>
    <xf numFmtId="2" fontId="9" fillId="10" borderId="63" xfId="2" applyNumberFormat="1" applyFont="1" applyFill="1" applyBorder="1" applyAlignment="1" applyProtection="1">
      <alignment horizontal="center" vertical="center" wrapText="1"/>
    </xf>
    <xf numFmtId="2" fontId="31" fillId="10" borderId="63" xfId="2" applyNumberFormat="1" applyFont="1" applyFill="1" applyBorder="1" applyAlignment="1" applyProtection="1">
      <alignment horizontal="center" vertical="center" wrapText="1"/>
      <protection locked="0"/>
    </xf>
    <xf numFmtId="1" fontId="6" fillId="10" borderId="63" xfId="1" applyNumberFormat="1" applyFont="1" applyFill="1" applyBorder="1" applyAlignment="1">
      <alignment horizontal="center" vertical="center" wrapText="1"/>
    </xf>
    <xf numFmtId="0" fontId="6" fillId="10" borderId="63" xfId="1" applyFont="1" applyFill="1" applyBorder="1" applyAlignment="1">
      <alignment horizontal="center" vertical="center" wrapText="1"/>
    </xf>
    <xf numFmtId="0" fontId="6" fillId="10" borderId="63" xfId="0" applyFont="1" applyFill="1" applyBorder="1" applyAlignment="1" applyProtection="1">
      <alignment horizontal="center" vertical="center" wrapText="1"/>
      <protection locked="0"/>
    </xf>
    <xf numFmtId="14" fontId="6" fillId="10" borderId="63" xfId="1" applyNumberFormat="1" applyFont="1" applyFill="1" applyBorder="1" applyAlignment="1" applyProtection="1">
      <alignment horizontal="center" vertical="center" wrapText="1"/>
      <protection locked="0"/>
    </xf>
    <xf numFmtId="0" fontId="59" fillId="10" borderId="9" xfId="1" applyFont="1" applyFill="1" applyBorder="1" applyAlignment="1" applyProtection="1">
      <alignment horizontal="justify" vertical="center" wrapText="1"/>
      <protection locked="0"/>
    </xf>
    <xf numFmtId="9" fontId="6" fillId="10" borderId="63" xfId="1" applyNumberFormat="1" applyFont="1" applyFill="1" applyBorder="1" applyAlignment="1" applyProtection="1">
      <alignment horizontal="center" vertical="center" wrapText="1"/>
      <protection locked="0"/>
    </xf>
    <xf numFmtId="0" fontId="6" fillId="10" borderId="63" xfId="0" applyFont="1" applyFill="1" applyBorder="1" applyAlignment="1" applyProtection="1">
      <alignment horizontal="justify" vertical="center" wrapText="1"/>
      <protection locked="0"/>
    </xf>
    <xf numFmtId="0" fontId="6" fillId="10" borderId="63" xfId="0" applyFont="1" applyFill="1" applyBorder="1" applyAlignment="1" applyProtection="1">
      <alignment horizontal="center" vertical="center"/>
      <protection locked="0"/>
    </xf>
    <xf numFmtId="0" fontId="6" fillId="10" borderId="41" xfId="0" applyFont="1" applyFill="1" applyBorder="1" applyAlignment="1" applyProtection="1">
      <alignment horizontal="justify" vertical="center"/>
      <protection locked="0"/>
    </xf>
    <xf numFmtId="9" fontId="29" fillId="10" borderId="1" xfId="1" applyNumberFormat="1" applyFont="1" applyFill="1" applyBorder="1" applyAlignment="1" applyProtection="1">
      <alignment horizontal="left" vertical="center" wrapText="1"/>
      <protection locked="0"/>
    </xf>
    <xf numFmtId="0" fontId="6" fillId="10" borderId="1" xfId="0" applyFont="1" applyFill="1" applyBorder="1" applyAlignment="1" applyProtection="1">
      <alignment horizontal="left" vertical="center" wrapText="1"/>
      <protection locked="0"/>
    </xf>
    <xf numFmtId="0" fontId="6" fillId="10" borderId="12" xfId="0" applyFont="1" applyFill="1" applyBorder="1" applyAlignment="1" applyProtection="1">
      <alignment horizontal="justify" vertical="center" wrapText="1"/>
      <protection locked="0"/>
    </xf>
    <xf numFmtId="9" fontId="6" fillId="10" borderId="1" xfId="1" applyNumberFormat="1" applyFill="1" applyBorder="1" applyAlignment="1" applyProtection="1">
      <alignment horizontal="left" vertical="center" wrapText="1"/>
      <protection locked="0"/>
    </xf>
    <xf numFmtId="0" fontId="0" fillId="10" borderId="1" xfId="0" applyFill="1" applyBorder="1" applyAlignment="1">
      <alignment vertical="center" wrapText="1"/>
    </xf>
    <xf numFmtId="0" fontId="0" fillId="10" borderId="1" xfId="0" applyFill="1" applyBorder="1" applyAlignment="1">
      <alignment horizontal="left"/>
    </xf>
    <xf numFmtId="0" fontId="0" fillId="10" borderId="1" xfId="0" applyFill="1" applyBorder="1" applyAlignment="1">
      <alignment horizontal="left" vertical="center" wrapText="1"/>
    </xf>
    <xf numFmtId="0" fontId="0" fillId="10" borderId="1" xfId="0" applyFill="1" applyBorder="1" applyAlignment="1">
      <alignment horizontal="center" vertical="center" wrapText="1"/>
    </xf>
    <xf numFmtId="0" fontId="0" fillId="10" borderId="1" xfId="0" applyFill="1" applyBorder="1" applyAlignment="1">
      <alignment horizontal="left" vertical="top" wrapText="1"/>
    </xf>
    <xf numFmtId="0" fontId="0" fillId="10" borderId="1" xfId="0" applyFill="1" applyBorder="1" applyAlignment="1">
      <alignment horizontal="left" vertical="center"/>
    </xf>
    <xf numFmtId="0" fontId="66" fillId="10" borderId="1" xfId="0" applyFont="1" applyFill="1" applyBorder="1" applyAlignment="1">
      <alignment horizontal="left" vertical="center" wrapText="1"/>
    </xf>
    <xf numFmtId="9" fontId="0" fillId="10" borderId="1" xfId="0" applyNumberFormat="1" applyFill="1" applyBorder="1" applyAlignment="1">
      <alignment horizontal="left" vertical="center"/>
    </xf>
    <xf numFmtId="0" fontId="66" fillId="10" borderId="1" xfId="0" applyFont="1" applyFill="1" applyBorder="1" applyAlignment="1">
      <alignment horizontal="left" vertical="top" wrapText="1"/>
    </xf>
    <xf numFmtId="0" fontId="16" fillId="10" borderId="1" xfId="0" applyFont="1" applyFill="1" applyBorder="1" applyAlignment="1">
      <alignment horizontal="left" vertical="top" wrapText="1"/>
    </xf>
    <xf numFmtId="0" fontId="66" fillId="10" borderId="6" xfId="0" applyFont="1" applyFill="1" applyBorder="1" applyAlignment="1">
      <alignment horizontal="left" vertical="top" wrapText="1"/>
    </xf>
    <xf numFmtId="9" fontId="0" fillId="10" borderId="6" xfId="0" applyNumberFormat="1" applyFill="1" applyBorder="1" applyAlignment="1">
      <alignment horizontal="left" vertical="center"/>
    </xf>
    <xf numFmtId="0" fontId="0" fillId="10" borderId="6" xfId="0" applyFill="1" applyBorder="1" applyAlignment="1">
      <alignment horizontal="left" wrapText="1"/>
    </xf>
    <xf numFmtId="0" fontId="0" fillId="10" borderId="6" xfId="0" applyFill="1" applyBorder="1" applyAlignment="1">
      <alignment horizontal="center" vertical="center" wrapText="1"/>
    </xf>
    <xf numFmtId="0" fontId="0" fillId="10" borderId="6" xfId="0" applyFill="1" applyBorder="1" applyAlignment="1">
      <alignment vertical="center" wrapText="1"/>
    </xf>
    <xf numFmtId="0" fontId="6" fillId="10" borderId="1" xfId="1" applyFill="1" applyBorder="1" applyAlignment="1">
      <alignment horizontal="left" wrapText="1"/>
    </xf>
    <xf numFmtId="0" fontId="6" fillId="10" borderId="1" xfId="1" applyFill="1" applyBorder="1" applyAlignment="1">
      <alignment horizontal="left"/>
    </xf>
    <xf numFmtId="0" fontId="6" fillId="10" borderId="1" xfId="1" applyFill="1" applyBorder="1" applyAlignment="1">
      <alignment horizontal="left" vertical="center" wrapText="1"/>
    </xf>
    <xf numFmtId="0" fontId="6" fillId="10" borderId="1" xfId="1" applyFill="1" applyBorder="1" applyAlignment="1">
      <alignment horizontal="center" vertical="center"/>
    </xf>
    <xf numFmtId="0" fontId="6" fillId="10" borderId="40" xfId="1" applyFont="1" applyFill="1" applyBorder="1" applyAlignment="1" applyProtection="1">
      <alignment horizontal="left" vertical="center" wrapText="1"/>
      <protection locked="0"/>
    </xf>
    <xf numFmtId="0" fontId="6" fillId="10" borderId="51" xfId="1" quotePrefix="1" applyFill="1" applyBorder="1" applyAlignment="1" applyProtection="1">
      <alignment horizontal="center" vertical="center" wrapText="1"/>
      <protection locked="0"/>
    </xf>
    <xf numFmtId="0" fontId="6" fillId="10" borderId="41" xfId="1" applyFont="1" applyFill="1" applyBorder="1" applyAlignment="1" applyProtection="1">
      <alignment horizontal="center" vertical="center" wrapText="1"/>
      <protection locked="0"/>
    </xf>
    <xf numFmtId="9" fontId="6" fillId="10" borderId="1" xfId="4" applyFont="1" applyFill="1" applyBorder="1" applyAlignment="1" applyProtection="1">
      <alignment horizontal="left" vertical="center" wrapText="1"/>
      <protection locked="0"/>
    </xf>
    <xf numFmtId="0" fontId="6" fillId="10" borderId="41" xfId="1" applyFont="1" applyFill="1" applyBorder="1" applyAlignment="1" applyProtection="1">
      <alignment horizontal="left" vertical="center" wrapText="1"/>
      <protection locked="0"/>
    </xf>
    <xf numFmtId="0" fontId="6" fillId="10" borderId="1" xfId="1" applyFill="1" applyBorder="1" applyAlignment="1" applyProtection="1">
      <alignment horizontal="justify" vertical="center" wrapText="1"/>
      <protection locked="0"/>
    </xf>
    <xf numFmtId="0" fontId="6" fillId="10" borderId="62" xfId="1" applyFont="1" applyFill="1" applyBorder="1" applyAlignment="1">
      <alignment horizontal="center" vertical="center" wrapText="1"/>
    </xf>
    <xf numFmtId="0" fontId="6" fillId="10" borderId="40" xfId="1" applyFont="1" applyFill="1" applyBorder="1" applyAlignment="1" applyProtection="1">
      <alignment vertical="center" wrapText="1"/>
      <protection locked="0"/>
    </xf>
    <xf numFmtId="0" fontId="6" fillId="10" borderId="41" xfId="1" applyFont="1" applyFill="1" applyBorder="1" applyAlignment="1" applyProtection="1">
      <alignment vertical="center" wrapText="1"/>
      <protection locked="0"/>
    </xf>
    <xf numFmtId="0" fontId="31" fillId="10" borderId="61" xfId="1" applyFont="1" applyFill="1" applyBorder="1" applyAlignment="1" applyProtection="1">
      <alignment horizontal="center" vertical="center" wrapText="1"/>
      <protection locked="0"/>
    </xf>
    <xf numFmtId="0" fontId="31" fillId="10" borderId="63" xfId="1" applyFont="1" applyFill="1" applyBorder="1" applyAlignment="1" applyProtection="1">
      <alignment horizontal="center" vertical="center" wrapText="1"/>
    </xf>
    <xf numFmtId="1" fontId="31" fillId="10" borderId="63" xfId="2" applyNumberFormat="1" applyFont="1" applyFill="1" applyBorder="1" applyAlignment="1" applyProtection="1">
      <alignment horizontal="center" vertical="center" wrapText="1"/>
    </xf>
    <xf numFmtId="2" fontId="31" fillId="10" borderId="63" xfId="2" applyNumberFormat="1" applyFont="1" applyFill="1" applyBorder="1" applyAlignment="1" applyProtection="1">
      <alignment horizontal="center" vertical="center" wrapText="1"/>
    </xf>
    <xf numFmtId="2" fontId="31" fillId="10" borderId="41" xfId="2" applyNumberFormat="1" applyFont="1" applyFill="1" applyBorder="1" applyAlignment="1" applyProtection="1">
      <alignment horizontal="center" vertical="center" wrapText="1"/>
    </xf>
    <xf numFmtId="1" fontId="8" fillId="10" borderId="61" xfId="1" applyNumberFormat="1" applyFont="1" applyFill="1" applyBorder="1" applyAlignment="1">
      <alignment horizontal="center" vertical="center" wrapText="1"/>
    </xf>
    <xf numFmtId="0" fontId="8" fillId="10" borderId="63" xfId="1" applyFont="1" applyFill="1" applyBorder="1" applyAlignment="1">
      <alignment horizontal="center" vertical="center" wrapText="1"/>
    </xf>
    <xf numFmtId="0" fontId="8" fillId="10" borderId="62" xfId="1" applyFont="1" applyFill="1" applyBorder="1" applyAlignment="1">
      <alignment horizontal="center" vertical="center" wrapText="1"/>
    </xf>
    <xf numFmtId="0" fontId="8" fillId="10" borderId="40" xfId="1" applyFont="1" applyFill="1" applyBorder="1" applyAlignment="1">
      <alignment horizontal="center" vertical="center" wrapText="1"/>
    </xf>
    <xf numFmtId="0" fontId="8" fillId="10" borderId="41" xfId="1" applyFont="1" applyFill="1" applyBorder="1" applyAlignment="1">
      <alignment horizontal="center" vertical="center" wrapText="1"/>
    </xf>
    <xf numFmtId="0" fontId="6" fillId="10" borderId="72" xfId="1" applyFont="1" applyFill="1" applyBorder="1" applyAlignment="1">
      <alignment horizontal="center" vertical="center" wrapText="1"/>
    </xf>
    <xf numFmtId="0" fontId="6" fillId="10" borderId="63" xfId="1" applyFont="1" applyFill="1" applyBorder="1" applyAlignment="1" applyProtection="1">
      <alignment horizontal="justify" vertical="center" wrapText="1"/>
      <protection locked="0"/>
    </xf>
    <xf numFmtId="14" fontId="6" fillId="10" borderId="41" xfId="1" applyNumberFormat="1" applyFont="1" applyFill="1" applyBorder="1" applyAlignment="1" applyProtection="1">
      <alignment horizontal="center" vertical="center" wrapText="1"/>
      <protection locked="0"/>
    </xf>
    <xf numFmtId="9" fontId="6" fillId="10" borderId="41" xfId="4" applyFont="1" applyFill="1" applyBorder="1" applyAlignment="1" applyProtection="1">
      <alignment horizontal="center" vertical="center" wrapText="1"/>
      <protection locked="0"/>
    </xf>
    <xf numFmtId="0" fontId="6" fillId="10" borderId="40" xfId="1" applyFill="1" applyBorder="1" applyAlignment="1" applyProtection="1">
      <alignment horizontal="justify" vertical="center" wrapText="1"/>
      <protection locked="0"/>
    </xf>
    <xf numFmtId="1" fontId="8" fillId="10" borderId="63" xfId="1" applyNumberFormat="1" applyFont="1" applyFill="1" applyBorder="1" applyAlignment="1">
      <alignment horizontal="center" vertical="center" wrapText="1"/>
    </xf>
    <xf numFmtId="0" fontId="6" fillId="10" borderId="8" xfId="1" applyFont="1" applyFill="1" applyBorder="1" applyAlignment="1" applyProtection="1">
      <alignment vertical="center" wrapText="1"/>
      <protection locked="0"/>
    </xf>
    <xf numFmtId="0" fontId="56" fillId="10" borderId="10" xfId="0" applyFont="1" applyFill="1" applyBorder="1" applyAlignment="1" applyProtection="1">
      <alignment vertical="top" wrapText="1"/>
      <protection locked="0"/>
    </xf>
    <xf numFmtId="0" fontId="31" fillId="10" borderId="64" xfId="1" applyFont="1" applyFill="1" applyBorder="1" applyAlignment="1" applyProtection="1">
      <alignment horizontal="center" vertical="center" wrapText="1"/>
      <protection locked="0"/>
    </xf>
    <xf numFmtId="0" fontId="31" fillId="10" borderId="9" xfId="1" applyFont="1" applyFill="1" applyBorder="1" applyAlignment="1" applyProtection="1">
      <alignment horizontal="center" vertical="center" wrapText="1"/>
    </xf>
    <xf numFmtId="1" fontId="31" fillId="10" borderId="9" xfId="2" applyNumberFormat="1" applyFont="1" applyFill="1" applyBorder="1" applyAlignment="1" applyProtection="1">
      <alignment horizontal="center" vertical="center" wrapText="1"/>
    </xf>
    <xf numFmtId="2" fontId="31" fillId="10" borderId="9" xfId="2" applyNumberFormat="1" applyFont="1" applyFill="1" applyBorder="1" applyAlignment="1" applyProtection="1">
      <alignment horizontal="center" vertical="center" wrapText="1"/>
    </xf>
    <xf numFmtId="0" fontId="6" fillId="10" borderId="13" xfId="1" applyFont="1" applyFill="1" applyBorder="1" applyAlignment="1" applyProtection="1">
      <alignment vertical="center" wrapText="1"/>
      <protection locked="0"/>
    </xf>
    <xf numFmtId="0" fontId="31" fillId="10" borderId="45" xfId="1" applyFont="1" applyFill="1" applyBorder="1" applyAlignment="1" applyProtection="1">
      <alignment horizontal="center" vertical="center" wrapText="1"/>
      <protection locked="0"/>
    </xf>
    <xf numFmtId="0" fontId="31" fillId="10" borderId="14" xfId="1" applyFont="1" applyFill="1" applyBorder="1" applyAlignment="1" applyProtection="1">
      <alignment horizontal="center" vertical="center" wrapText="1"/>
    </xf>
    <xf numFmtId="1" fontId="31" fillId="10" borderId="14" xfId="2" applyNumberFormat="1" applyFont="1" applyFill="1" applyBorder="1" applyAlignment="1" applyProtection="1">
      <alignment horizontal="center" vertical="center" wrapText="1"/>
    </xf>
    <xf numFmtId="2" fontId="31" fillId="10" borderId="14" xfId="2" applyNumberFormat="1" applyFont="1" applyFill="1" applyBorder="1" applyAlignment="1" applyProtection="1">
      <alignment horizontal="center" vertical="center" wrapText="1"/>
    </xf>
    <xf numFmtId="0" fontId="6" fillId="10" borderId="52" xfId="1" applyFont="1" applyFill="1" applyBorder="1" applyAlignment="1" applyProtection="1">
      <alignment horizontal="center" vertical="center" wrapText="1"/>
      <protection locked="0"/>
    </xf>
    <xf numFmtId="0" fontId="6" fillId="10" borderId="24" xfId="1" applyFont="1" applyFill="1" applyBorder="1" applyAlignment="1" applyProtection="1">
      <alignment horizontal="center" vertical="center" wrapText="1"/>
      <protection locked="0"/>
    </xf>
    <xf numFmtId="0" fontId="6" fillId="10" borderId="23" xfId="1" applyFont="1" applyFill="1" applyBorder="1" applyAlignment="1">
      <alignment horizontal="center" vertical="center" wrapText="1"/>
    </xf>
    <xf numFmtId="0" fontId="6" fillId="10" borderId="16" xfId="1" applyFont="1" applyFill="1" applyBorder="1" applyAlignment="1" applyProtection="1">
      <alignment vertical="center" wrapText="1"/>
      <protection locked="0"/>
    </xf>
    <xf numFmtId="0" fontId="6" fillId="10" borderId="49" xfId="1" applyFont="1" applyFill="1" applyBorder="1" applyAlignment="1" applyProtection="1">
      <alignment vertical="center" wrapText="1"/>
      <protection locked="0"/>
    </xf>
    <xf numFmtId="0" fontId="31" fillId="10" borderId="24" xfId="1" applyFont="1" applyFill="1" applyBorder="1" applyAlignment="1" applyProtection="1">
      <alignment horizontal="center" vertical="center" wrapText="1"/>
      <protection locked="0"/>
    </xf>
    <xf numFmtId="0" fontId="31" fillId="10" borderId="19" xfId="1" applyFont="1" applyFill="1" applyBorder="1" applyAlignment="1" applyProtection="1">
      <alignment horizontal="center" vertical="center" wrapText="1"/>
    </xf>
    <xf numFmtId="1" fontId="31" fillId="10" borderId="19" xfId="2" applyNumberFormat="1" applyFont="1" applyFill="1" applyBorder="1" applyAlignment="1" applyProtection="1">
      <alignment horizontal="center" vertical="center" wrapText="1"/>
    </xf>
    <xf numFmtId="2" fontId="31" fillId="10" borderId="19" xfId="2" applyNumberFormat="1" applyFont="1" applyFill="1" applyBorder="1" applyAlignment="1" applyProtection="1">
      <alignment horizontal="center" vertical="center" wrapText="1"/>
    </xf>
    <xf numFmtId="1" fontId="8" fillId="10" borderId="19" xfId="1" applyNumberFormat="1" applyFont="1" applyFill="1" applyBorder="1" applyAlignment="1">
      <alignment horizontal="center" vertical="center" wrapText="1"/>
    </xf>
    <xf numFmtId="2" fontId="31" fillId="10" borderId="19" xfId="2" applyNumberFormat="1" applyFont="1" applyFill="1" applyBorder="1" applyAlignment="1" applyProtection="1">
      <alignment horizontal="center" vertical="center" wrapText="1"/>
      <protection locked="0"/>
    </xf>
    <xf numFmtId="0" fontId="8" fillId="10" borderId="19" xfId="1" applyFont="1" applyFill="1" applyBorder="1" applyAlignment="1">
      <alignment horizontal="center" vertical="center" wrapText="1"/>
    </xf>
    <xf numFmtId="0" fontId="8" fillId="10" borderId="23" xfId="1" applyFont="1" applyFill="1" applyBorder="1" applyAlignment="1">
      <alignment horizontal="center" vertical="center" wrapText="1"/>
    </xf>
    <xf numFmtId="0" fontId="8" fillId="10" borderId="16" xfId="1" applyFont="1" applyFill="1" applyBorder="1" applyAlignment="1">
      <alignment horizontal="center" vertical="center" wrapText="1"/>
    </xf>
    <xf numFmtId="0" fontId="8" fillId="10" borderId="49" xfId="1" applyFont="1" applyFill="1" applyBorder="1" applyAlignment="1">
      <alignment horizontal="center" vertical="center" wrapText="1"/>
    </xf>
    <xf numFmtId="0" fontId="6" fillId="10" borderId="35" xfId="1" applyFont="1" applyFill="1" applyBorder="1" applyAlignment="1">
      <alignment horizontal="center" vertical="center" wrapText="1"/>
    </xf>
    <xf numFmtId="0" fontId="6" fillId="10" borderId="16" xfId="1" applyFont="1" applyFill="1" applyBorder="1" applyAlignment="1" applyProtection="1">
      <alignment horizontal="center" vertical="center" wrapText="1"/>
      <protection locked="0"/>
    </xf>
    <xf numFmtId="14" fontId="6" fillId="10" borderId="19" xfId="1" applyNumberFormat="1" applyFont="1" applyFill="1" applyBorder="1" applyAlignment="1" applyProtection="1">
      <alignment horizontal="center" vertical="center" wrapText="1"/>
      <protection locked="0"/>
    </xf>
    <xf numFmtId="14" fontId="6" fillId="10" borderId="49" xfId="1" applyNumberFormat="1" applyFont="1" applyFill="1" applyBorder="1" applyAlignment="1" applyProtection="1">
      <alignment horizontal="center" vertical="center" wrapText="1"/>
      <protection locked="0"/>
    </xf>
    <xf numFmtId="0" fontId="6" fillId="10" borderId="16" xfId="1" applyFill="1" applyBorder="1" applyAlignment="1" applyProtection="1">
      <alignment horizontal="left" vertical="top" wrapText="1"/>
      <protection locked="0"/>
    </xf>
    <xf numFmtId="0" fontId="6" fillId="10" borderId="49" xfId="1" applyFill="1" applyBorder="1" applyAlignment="1" applyProtection="1">
      <alignment horizontal="center" vertical="center" wrapText="1"/>
      <protection locked="0"/>
    </xf>
    <xf numFmtId="0" fontId="6" fillId="10" borderId="16" xfId="1" applyFill="1" applyBorder="1" applyAlignment="1" applyProtection="1">
      <alignment horizontal="justify" vertical="center" wrapText="1"/>
      <protection locked="0"/>
    </xf>
    <xf numFmtId="0" fontId="6" fillId="10" borderId="19" xfId="1" applyFill="1" applyBorder="1" applyAlignment="1" applyProtection="1">
      <alignment horizontal="center" vertical="center" wrapText="1"/>
      <protection locked="0"/>
    </xf>
    <xf numFmtId="0" fontId="6" fillId="10" borderId="51" xfId="1" applyFill="1" applyBorder="1" applyAlignment="1" applyProtection="1">
      <alignment horizontal="justify" vertical="center" wrapText="1"/>
      <protection locked="0"/>
    </xf>
    <xf numFmtId="164" fontId="6" fillId="10" borderId="51" xfId="4" applyNumberFormat="1" applyFont="1" applyFill="1" applyBorder="1" applyAlignment="1" applyProtection="1">
      <alignment horizontal="center" vertical="center" wrapText="1"/>
      <protection locked="0"/>
    </xf>
    <xf numFmtId="0" fontId="6" fillId="10" borderId="51" xfId="1" applyFill="1" applyBorder="1" applyAlignment="1" applyProtection="1">
      <alignment horizontal="center" vertical="center" wrapText="1"/>
      <protection locked="0"/>
    </xf>
    <xf numFmtId="49" fontId="6" fillId="10" borderId="1" xfId="1" applyNumberFormat="1" applyFill="1" applyBorder="1" applyAlignment="1" applyProtection="1">
      <alignment horizontal="center" vertical="center" wrapText="1"/>
      <protection locked="0"/>
    </xf>
    <xf numFmtId="0" fontId="19" fillId="10" borderId="1" xfId="1" applyFont="1" applyFill="1" applyBorder="1" applyAlignment="1" applyProtection="1">
      <alignment horizontal="left" vertical="center" wrapText="1"/>
      <protection locked="0"/>
    </xf>
    <xf numFmtId="0" fontId="35" fillId="10" borderId="1" xfId="1" applyFont="1" applyFill="1" applyBorder="1" applyAlignment="1" applyProtection="1">
      <alignment horizontal="left" vertical="center" wrapText="1"/>
      <protection locked="0"/>
    </xf>
    <xf numFmtId="0" fontId="67" fillId="10" borderId="1" xfId="1" applyFont="1" applyFill="1" applyBorder="1" applyAlignment="1" applyProtection="1">
      <alignment horizontal="left" vertical="center" wrapText="1"/>
      <protection locked="0"/>
    </xf>
    <xf numFmtId="0" fontId="19" fillId="10" borderId="24" xfId="1" applyFont="1" applyFill="1" applyBorder="1" applyAlignment="1" applyProtection="1">
      <alignment horizontal="left" vertical="top" wrapText="1"/>
      <protection locked="0"/>
    </xf>
    <xf numFmtId="0" fontId="6" fillId="10" borderId="23" xfId="1" applyFill="1" applyBorder="1" applyAlignment="1" applyProtection="1">
      <alignment horizontal="center" vertical="center" wrapText="1"/>
      <protection locked="0"/>
    </xf>
    <xf numFmtId="9" fontId="6" fillId="10" borderId="41" xfId="1" applyNumberFormat="1" applyFill="1" applyBorder="1" applyAlignment="1" applyProtection="1">
      <alignment horizontal="center" vertical="center" wrapText="1"/>
      <protection locked="0"/>
    </xf>
    <xf numFmtId="9" fontId="0" fillId="10" borderId="1" xfId="0" applyNumberFormat="1" applyFill="1" applyBorder="1" applyAlignment="1">
      <alignment horizontal="center" vertical="center" wrapText="1"/>
    </xf>
    <xf numFmtId="0" fontId="0" fillId="10" borderId="1" xfId="0" applyFill="1" applyBorder="1" applyAlignment="1">
      <alignment wrapText="1"/>
    </xf>
    <xf numFmtId="0" fontId="20" fillId="10" borderId="1" xfId="0" applyFont="1" applyFill="1" applyBorder="1" applyAlignment="1">
      <alignment horizontal="left" vertical="center" wrapText="1"/>
    </xf>
    <xf numFmtId="49" fontId="0" fillId="10" borderId="1" xfId="0" applyNumberFormat="1" applyFill="1" applyBorder="1" applyAlignment="1">
      <alignment wrapText="1"/>
    </xf>
    <xf numFmtId="9" fontId="0" fillId="10" borderId="1" xfId="0" applyNumberFormat="1" applyFill="1" applyBorder="1" applyAlignment="1">
      <alignment horizontal="center" vertical="center"/>
    </xf>
    <xf numFmtId="9" fontId="0" fillId="10" borderId="1" xfId="0" applyNumberFormat="1" applyFill="1" applyBorder="1" applyAlignment="1">
      <alignment horizontal="center" vertical="top"/>
    </xf>
    <xf numFmtId="0" fontId="0" fillId="10" borderId="1" xfId="0" applyFill="1" applyBorder="1" applyAlignment="1">
      <alignment horizontal="center" vertical="center"/>
    </xf>
    <xf numFmtId="0" fontId="66" fillId="10" borderId="1" xfId="0" applyFont="1" applyFill="1" applyBorder="1" applyAlignment="1">
      <alignment horizontal="left" wrapText="1"/>
    </xf>
    <xf numFmtId="9" fontId="0" fillId="10" borderId="1" xfId="0" applyNumberFormat="1" applyFill="1" applyBorder="1"/>
    <xf numFmtId="0" fontId="16" fillId="10" borderId="1"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35" fillId="10" borderId="1" xfId="0" applyFont="1" applyFill="1" applyBorder="1" applyAlignment="1">
      <alignment horizontal="left" vertical="center" wrapText="1"/>
    </xf>
    <xf numFmtId="0" fontId="6" fillId="10" borderId="11" xfId="1" applyFont="1" applyFill="1" applyBorder="1" applyAlignment="1" applyProtection="1">
      <alignment vertical="center" wrapText="1"/>
      <protection locked="0"/>
    </xf>
    <xf numFmtId="0" fontId="35" fillId="10" borderId="12" xfId="1" applyFont="1" applyFill="1" applyBorder="1" applyAlignment="1" applyProtection="1">
      <alignment vertical="center" wrapText="1"/>
      <protection locked="0"/>
    </xf>
    <xf numFmtId="0" fontId="31" fillId="10" borderId="21" xfId="1" applyFont="1" applyFill="1" applyBorder="1" applyAlignment="1" applyProtection="1">
      <alignment horizontal="center" vertical="center" wrapText="1"/>
      <protection locked="0"/>
    </xf>
    <xf numFmtId="0" fontId="31" fillId="10" borderId="1" xfId="1" applyFont="1" applyFill="1" applyBorder="1" applyAlignment="1" applyProtection="1">
      <alignment horizontal="center" vertical="center" wrapText="1"/>
    </xf>
    <xf numFmtId="1" fontId="31" fillId="10" borderId="1" xfId="2" applyNumberFormat="1" applyFont="1" applyFill="1" applyBorder="1" applyAlignment="1" applyProtection="1">
      <alignment horizontal="center" vertical="center" wrapText="1"/>
    </xf>
    <xf numFmtId="2" fontId="31" fillId="10" borderId="1" xfId="2" applyNumberFormat="1" applyFont="1" applyFill="1" applyBorder="1" applyAlignment="1" applyProtection="1">
      <alignment horizontal="center" vertical="center" wrapText="1"/>
    </xf>
    <xf numFmtId="0" fontId="6" fillId="10" borderId="1" xfId="1" applyFont="1" applyFill="1" applyBorder="1" applyAlignment="1" applyProtection="1">
      <alignment horizontal="justify" vertical="center" wrapText="1"/>
      <protection locked="0"/>
    </xf>
    <xf numFmtId="0" fontId="35" fillId="10" borderId="15" xfId="1" applyFont="1" applyFill="1" applyBorder="1" applyAlignment="1" applyProtection="1">
      <alignment vertical="center" wrapText="1"/>
      <protection locked="0"/>
    </xf>
    <xf numFmtId="0" fontId="0" fillId="10" borderId="77" xfId="5" applyFont="1" applyFill="1" applyAlignment="1" applyProtection="1">
      <alignment horizontal="left" vertical="center" wrapText="1"/>
      <protection locked="0"/>
    </xf>
    <xf numFmtId="0" fontId="51" fillId="0" borderId="0" xfId="3" applyFont="1" applyFill="1" applyBorder="1" applyAlignment="1">
      <alignment horizontal="left"/>
    </xf>
    <xf numFmtId="0" fontId="52" fillId="0" borderId="44" xfId="0" applyFont="1" applyFill="1" applyBorder="1" applyAlignment="1">
      <alignment horizontal="center"/>
    </xf>
    <xf numFmtId="0" fontId="49" fillId="0" borderId="0" xfId="0" applyFont="1" applyFill="1" applyBorder="1" applyAlignment="1">
      <alignment horizontal="center"/>
    </xf>
    <xf numFmtId="0" fontId="47" fillId="0" borderId="0" xfId="3" applyFill="1" applyBorder="1" applyAlignment="1">
      <alignment horizontal="left"/>
    </xf>
    <xf numFmtId="0" fontId="52" fillId="0" borderId="0" xfId="0" applyFont="1" applyFill="1" applyBorder="1" applyAlignment="1">
      <alignment horizontal="center"/>
    </xf>
    <xf numFmtId="2" fontId="31" fillId="10" borderId="51" xfId="2" applyNumberFormat="1" applyFont="1" applyFill="1" applyBorder="1" applyAlignment="1" applyProtection="1">
      <alignment horizontal="center" vertical="center" wrapText="1"/>
    </xf>
    <xf numFmtId="0" fontId="0" fillId="10" borderId="19" xfId="0" applyFill="1" applyBorder="1" applyAlignment="1">
      <alignment horizontal="center" vertical="center" wrapText="1"/>
    </xf>
    <xf numFmtId="0" fontId="0" fillId="10" borderId="46" xfId="0" applyFill="1" applyBorder="1" applyAlignment="1">
      <alignment horizontal="center" vertical="center" wrapText="1"/>
    </xf>
    <xf numFmtId="1" fontId="8" fillId="10" borderId="51" xfId="1" applyNumberFormat="1" applyFont="1" applyFill="1" applyBorder="1" applyAlignment="1">
      <alignment horizontal="center" vertical="center" wrapText="1"/>
    </xf>
    <xf numFmtId="2" fontId="31" fillId="10" borderId="6" xfId="2" applyNumberFormat="1" applyFont="1" applyFill="1" applyBorder="1" applyAlignment="1" applyProtection="1">
      <alignment horizontal="center" vertical="center" wrapText="1"/>
      <protection locked="0"/>
    </xf>
    <xf numFmtId="0" fontId="0" fillId="10" borderId="7" xfId="0" applyFill="1" applyBorder="1" applyAlignment="1">
      <alignment horizontal="center" vertical="center" wrapText="1"/>
    </xf>
    <xf numFmtId="2" fontId="31" fillId="10" borderId="51" xfId="2" applyNumberFormat="1" applyFont="1" applyFill="1" applyBorder="1" applyAlignment="1" applyProtection="1">
      <alignment horizontal="center" vertical="center" wrapText="1"/>
      <protection locked="0"/>
    </xf>
    <xf numFmtId="0" fontId="8" fillId="10" borderId="51" xfId="1" applyFont="1" applyFill="1" applyBorder="1" applyAlignment="1">
      <alignment horizontal="center" vertical="center" wrapText="1"/>
    </xf>
    <xf numFmtId="0" fontId="8" fillId="10" borderId="52" xfId="1" applyFont="1" applyFill="1" applyBorder="1" applyAlignment="1">
      <alignment horizontal="center" vertical="center" wrapText="1"/>
    </xf>
    <xf numFmtId="0" fontId="0" fillId="10" borderId="49" xfId="0" applyFill="1" applyBorder="1" applyAlignment="1">
      <alignment horizontal="center" vertical="center" wrapText="1"/>
    </xf>
    <xf numFmtId="0" fontId="0" fillId="10" borderId="74" xfId="0" applyFill="1" applyBorder="1" applyAlignment="1">
      <alignment horizontal="center" vertical="center" wrapText="1"/>
    </xf>
    <xf numFmtId="1" fontId="31" fillId="10" borderId="51" xfId="2" applyNumberFormat="1" applyFont="1" applyFill="1" applyBorder="1" applyAlignment="1" applyProtection="1">
      <alignment horizontal="center" vertical="center"/>
    </xf>
    <xf numFmtId="0" fontId="0" fillId="10" borderId="19" xfId="0" applyFill="1" applyBorder="1" applyAlignment="1">
      <alignment horizontal="center" vertical="center"/>
    </xf>
    <xf numFmtId="0" fontId="0" fillId="10" borderId="46" xfId="0" applyFill="1" applyBorder="1" applyAlignment="1">
      <alignment horizontal="center" vertical="center"/>
    </xf>
    <xf numFmtId="2" fontId="31" fillId="10" borderId="51" xfId="2" applyNumberFormat="1" applyFont="1" applyFill="1" applyBorder="1" applyAlignment="1" applyProtection="1">
      <alignment horizontal="center" vertical="center"/>
    </xf>
    <xf numFmtId="1" fontId="8" fillId="10" borderId="51" xfId="1" applyNumberFormat="1" applyFont="1" applyFill="1" applyBorder="1" applyAlignment="1">
      <alignment horizontal="center" vertical="center"/>
    </xf>
    <xf numFmtId="0" fontId="8" fillId="10" borderId="51" xfId="1" applyFont="1" applyFill="1" applyBorder="1" applyAlignment="1">
      <alignment horizontal="center" vertical="center"/>
    </xf>
    <xf numFmtId="0" fontId="8" fillId="10" borderId="52" xfId="1" applyFont="1" applyFill="1" applyBorder="1" applyAlignment="1">
      <alignment horizontal="center" vertical="center"/>
    </xf>
    <xf numFmtId="0" fontId="0" fillId="10" borderId="49" xfId="0" applyFill="1" applyBorder="1" applyAlignment="1">
      <alignment horizontal="center" vertical="center"/>
    </xf>
    <xf numFmtId="0" fontId="0" fillId="10" borderId="74" xfId="0" applyFill="1" applyBorder="1" applyAlignment="1">
      <alignment horizontal="center" vertical="center"/>
    </xf>
    <xf numFmtId="0" fontId="31" fillId="10" borderId="37" xfId="1" applyFont="1" applyFill="1" applyBorder="1" applyAlignment="1" applyProtection="1">
      <alignment horizontal="center" vertical="center" wrapText="1"/>
      <protection locked="0"/>
    </xf>
    <xf numFmtId="0" fontId="0" fillId="10" borderId="16" xfId="0" applyFill="1" applyBorder="1" applyAlignment="1">
      <alignment horizontal="center" vertical="center" wrapText="1"/>
    </xf>
    <xf numFmtId="0" fontId="0" fillId="10" borderId="43" xfId="0" applyFill="1" applyBorder="1" applyAlignment="1">
      <alignment horizontal="center" vertical="center" wrapText="1"/>
    </xf>
    <xf numFmtId="0" fontId="31" fillId="10" borderId="51" xfId="1" applyFont="1" applyFill="1" applyBorder="1" applyAlignment="1" applyProtection="1">
      <alignment horizontal="center" vertical="center" wrapText="1"/>
    </xf>
    <xf numFmtId="0" fontId="31" fillId="10" borderId="6" xfId="1" applyFont="1" applyFill="1" applyBorder="1" applyAlignment="1" applyProtection="1">
      <alignment horizontal="center" vertical="center" wrapText="1"/>
      <protection locked="0"/>
    </xf>
    <xf numFmtId="1" fontId="31" fillId="10" borderId="51" xfId="2" applyNumberFormat="1" applyFont="1" applyFill="1" applyBorder="1" applyAlignment="1" applyProtection="1">
      <alignment horizontal="center" vertical="center" wrapText="1"/>
    </xf>
    <xf numFmtId="2" fontId="31" fillId="10" borderId="19" xfId="2" applyNumberFormat="1" applyFont="1" applyFill="1" applyBorder="1" applyAlignment="1" applyProtection="1">
      <alignment horizontal="center" vertical="center" wrapText="1"/>
    </xf>
    <xf numFmtId="2" fontId="31" fillId="10" borderId="46" xfId="2" applyNumberFormat="1" applyFont="1" applyFill="1" applyBorder="1" applyAlignment="1" applyProtection="1">
      <alignment horizontal="center" vertical="center" wrapText="1"/>
    </xf>
    <xf numFmtId="0" fontId="6" fillId="0" borderId="52" xfId="1" applyFont="1" applyBorder="1" applyAlignment="1" applyProtection="1">
      <alignment horizontal="center" vertical="center" wrapText="1"/>
      <protection locked="0"/>
    </xf>
    <xf numFmtId="0" fontId="6" fillId="0" borderId="74" xfId="1" applyFont="1" applyBorder="1" applyAlignment="1" applyProtection="1">
      <alignment horizontal="center" vertical="center" wrapText="1"/>
      <protection locked="0"/>
    </xf>
    <xf numFmtId="0" fontId="0" fillId="10" borderId="52" xfId="0" applyFill="1" applyBorder="1" applyAlignment="1">
      <alignment horizontal="center" vertical="center" wrapText="1"/>
    </xf>
    <xf numFmtId="0" fontId="6" fillId="10" borderId="37" xfId="1" applyFont="1" applyFill="1" applyBorder="1" applyAlignment="1" applyProtection="1">
      <alignment horizontal="center" vertical="center" wrapText="1"/>
      <protection locked="0"/>
    </xf>
    <xf numFmtId="0" fontId="6" fillId="10" borderId="52" xfId="1" applyFont="1" applyFill="1" applyBorder="1" applyAlignment="1" applyProtection="1">
      <alignment horizontal="center" vertical="center" wrapText="1"/>
      <protection locked="0"/>
    </xf>
    <xf numFmtId="0" fontId="6" fillId="10" borderId="51" xfId="1" applyFont="1" applyFill="1" applyBorder="1" applyAlignment="1" applyProtection="1">
      <alignment horizontal="center" vertical="center" wrapText="1"/>
      <protection locked="0"/>
    </xf>
    <xf numFmtId="0" fontId="6" fillId="10" borderId="51" xfId="1" applyFont="1" applyFill="1" applyBorder="1" applyAlignment="1" applyProtection="1">
      <alignment vertical="center" wrapText="1"/>
      <protection locked="0"/>
    </xf>
    <xf numFmtId="0" fontId="0" fillId="10" borderId="19" xfId="0" applyFill="1" applyBorder="1" applyAlignment="1">
      <alignment vertical="center" wrapText="1"/>
    </xf>
    <xf numFmtId="0" fontId="0" fillId="10" borderId="46" xfId="0" applyFill="1" applyBorder="1" applyAlignment="1">
      <alignment vertical="center" wrapText="1"/>
    </xf>
    <xf numFmtId="0" fontId="6" fillId="10" borderId="52" xfId="1" applyFont="1" applyFill="1" applyBorder="1" applyAlignment="1">
      <alignment horizontal="center" vertical="center" wrapText="1"/>
    </xf>
    <xf numFmtId="0" fontId="6" fillId="10" borderId="37" xfId="1" applyFont="1" applyFill="1" applyBorder="1" applyAlignment="1" applyProtection="1">
      <alignment vertical="center" wrapText="1"/>
      <protection locked="0"/>
    </xf>
    <xf numFmtId="0" fontId="0" fillId="10" borderId="16" xfId="0" applyFill="1" applyBorder="1" applyAlignment="1">
      <alignment vertical="center" wrapText="1"/>
    </xf>
    <xf numFmtId="0" fontId="0" fillId="10" borderId="43" xfId="0" applyFill="1" applyBorder="1" applyAlignment="1">
      <alignment vertical="center" wrapText="1"/>
    </xf>
    <xf numFmtId="0" fontId="6" fillId="10" borderId="52" xfId="1" applyFont="1" applyFill="1" applyBorder="1" applyAlignment="1" applyProtection="1">
      <alignment vertical="center" wrapText="1"/>
      <protection locked="0"/>
    </xf>
    <xf numFmtId="0" fontId="0" fillId="10" borderId="49" xfId="0" applyFill="1" applyBorder="1" applyAlignment="1">
      <alignment vertical="center" wrapText="1"/>
    </xf>
    <xf numFmtId="0" fontId="0" fillId="10" borderId="74" xfId="0" applyFill="1" applyBorder="1" applyAlignment="1">
      <alignment vertical="center" wrapText="1"/>
    </xf>
    <xf numFmtId="0" fontId="8" fillId="10" borderId="37" xfId="1" applyFont="1" applyFill="1" applyBorder="1" applyAlignment="1">
      <alignment horizontal="center" vertical="center" wrapText="1"/>
    </xf>
    <xf numFmtId="0" fontId="6" fillId="10" borderId="33" xfId="1" applyFont="1" applyFill="1" applyBorder="1" applyAlignment="1">
      <alignment horizontal="center" vertical="center" wrapText="1"/>
    </xf>
    <xf numFmtId="0" fontId="0" fillId="10" borderId="35" xfId="0" applyFill="1" applyBorder="1" applyAlignment="1">
      <alignment horizontal="center" vertical="center" wrapText="1"/>
    </xf>
    <xf numFmtId="0" fontId="0" fillId="10" borderId="34" xfId="0" applyFill="1" applyBorder="1" applyAlignment="1">
      <alignment horizontal="center" vertical="center" wrapText="1"/>
    </xf>
    <xf numFmtId="0" fontId="6" fillId="10" borderId="51" xfId="1" applyFont="1" applyFill="1" applyBorder="1" applyAlignment="1" applyProtection="1">
      <alignment horizontal="justify" vertical="center" wrapText="1"/>
      <protection locked="0"/>
    </xf>
    <xf numFmtId="0" fontId="0" fillId="10" borderId="19" xfId="0" applyFill="1" applyBorder="1" applyAlignment="1">
      <alignment horizontal="justify" vertical="center" wrapText="1"/>
    </xf>
    <xf numFmtId="0" fontId="0" fillId="10" borderId="46" xfId="0" applyFill="1" applyBorder="1" applyAlignment="1">
      <alignment horizontal="justify" vertical="center" wrapText="1"/>
    </xf>
    <xf numFmtId="14" fontId="6" fillId="10" borderId="51" xfId="1" applyNumberFormat="1" applyFont="1" applyFill="1" applyBorder="1" applyAlignment="1" applyProtection="1">
      <alignment horizontal="center" vertical="center" wrapText="1"/>
      <protection locked="0"/>
    </xf>
    <xf numFmtId="14" fontId="6" fillId="10" borderId="52" xfId="1" applyNumberFormat="1" applyFont="1" applyFill="1" applyBorder="1" applyAlignment="1" applyProtection="1">
      <alignment horizontal="center" vertical="center" wrapText="1"/>
      <protection locked="0"/>
    </xf>
    <xf numFmtId="14" fontId="0" fillId="10" borderId="19" xfId="0" applyNumberFormat="1" applyFill="1" applyBorder="1" applyAlignment="1">
      <alignment horizontal="center" vertical="center" wrapText="1"/>
    </xf>
    <xf numFmtId="14" fontId="0" fillId="10" borderId="46" xfId="0" applyNumberFormat="1" applyFill="1" applyBorder="1" applyAlignment="1">
      <alignment horizontal="center" vertical="center" wrapText="1"/>
    </xf>
    <xf numFmtId="0" fontId="0" fillId="10" borderId="37" xfId="0" applyFill="1" applyBorder="1" applyAlignment="1">
      <alignment horizontal="center" vertical="center" wrapText="1"/>
    </xf>
    <xf numFmtId="0" fontId="0" fillId="10" borderId="51" xfId="0" applyFill="1" applyBorder="1" applyAlignment="1">
      <alignment horizontal="center" vertical="center" wrapText="1"/>
    </xf>
    <xf numFmtId="0" fontId="0" fillId="10" borderId="51" xfId="0" applyFill="1" applyBorder="1" applyAlignment="1">
      <alignment vertical="center" wrapText="1"/>
    </xf>
    <xf numFmtId="0" fontId="0" fillId="10" borderId="37" xfId="0" applyFill="1" applyBorder="1" applyAlignment="1">
      <alignment vertical="center" wrapText="1"/>
    </xf>
    <xf numFmtId="0" fontId="0" fillId="10" borderId="52" xfId="0" applyFill="1" applyBorder="1" applyAlignment="1">
      <alignment vertical="center" wrapText="1"/>
    </xf>
    <xf numFmtId="0" fontId="0" fillId="10" borderId="33" xfId="0" applyFill="1" applyBorder="1" applyAlignment="1">
      <alignment horizontal="center" vertical="center" wrapText="1"/>
    </xf>
    <xf numFmtId="0" fontId="9" fillId="7" borderId="16" xfId="1" applyFont="1" applyFill="1" applyBorder="1" applyAlignment="1">
      <alignment horizontal="center" vertical="center" wrapText="1"/>
    </xf>
    <xf numFmtId="0" fontId="9" fillId="7" borderId="43" xfId="1" applyFont="1" applyFill="1" applyBorder="1" applyAlignment="1">
      <alignment horizontal="center" vertical="center" wrapText="1"/>
    </xf>
    <xf numFmtId="0" fontId="9" fillId="7" borderId="49" xfId="1" applyFont="1" applyFill="1" applyBorder="1" applyAlignment="1">
      <alignment horizontal="center" vertical="center" wrapText="1"/>
    </xf>
    <xf numFmtId="0" fontId="9" fillId="7" borderId="74" xfId="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46"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74" xfId="0" applyFont="1" applyFill="1" applyBorder="1" applyAlignment="1">
      <alignment horizontal="center" vertical="center" wrapText="1"/>
    </xf>
    <xf numFmtId="0" fontId="18" fillId="9" borderId="39" xfId="1" applyFont="1" applyFill="1" applyBorder="1" applyAlignment="1" applyProtection="1">
      <alignment horizontal="center" vertical="center" wrapText="1"/>
    </xf>
    <xf numFmtId="0" fontId="18" fillId="9" borderId="44" xfId="1" applyFont="1" applyFill="1" applyBorder="1" applyAlignment="1" applyProtection="1">
      <alignment horizontal="center" vertical="center" wrapText="1"/>
    </xf>
    <xf numFmtId="0" fontId="9" fillId="9" borderId="8"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9" fillId="9" borderId="51" xfId="1" applyFont="1" applyFill="1" applyBorder="1" applyAlignment="1">
      <alignment horizontal="center" vertical="center" wrapText="1"/>
    </xf>
    <xf numFmtId="0" fontId="9" fillId="9" borderId="55" xfId="1" applyFont="1" applyFill="1" applyBorder="1" applyAlignment="1">
      <alignment horizontal="center" vertical="center" wrapText="1"/>
    </xf>
    <xf numFmtId="0" fontId="9" fillId="9" borderId="9" xfId="1" applyFont="1" applyFill="1" applyBorder="1" applyAlignment="1" applyProtection="1">
      <alignment horizontal="center" vertical="center" wrapText="1"/>
    </xf>
    <xf numFmtId="0" fontId="9" fillId="9" borderId="1" xfId="1" applyFont="1" applyFill="1" applyBorder="1" applyAlignment="1" applyProtection="1">
      <alignment horizontal="center" vertical="center" wrapText="1"/>
    </xf>
    <xf numFmtId="0" fontId="9" fillId="9" borderId="14" xfId="1" applyFont="1" applyFill="1" applyBorder="1" applyAlignment="1" applyProtection="1">
      <alignment horizontal="center" vertical="center" wrapText="1"/>
    </xf>
    <xf numFmtId="0" fontId="31" fillId="9" borderId="8" xfId="0" applyFont="1" applyFill="1" applyBorder="1" applyAlignment="1" applyProtection="1">
      <alignment horizontal="center" vertical="center" wrapText="1"/>
    </xf>
    <xf numFmtId="0" fontId="31" fillId="9" borderId="10" xfId="0" applyFont="1" applyFill="1" applyBorder="1" applyAlignment="1" applyProtection="1">
      <alignment horizontal="center" vertical="center" wrapText="1"/>
    </xf>
    <xf numFmtId="0" fontId="31" fillId="9" borderId="11" xfId="0" applyFont="1" applyFill="1" applyBorder="1" applyAlignment="1" applyProtection="1">
      <alignment horizontal="center" vertical="center" wrapText="1"/>
    </xf>
    <xf numFmtId="0" fontId="31" fillId="9" borderId="12" xfId="0" applyFont="1" applyFill="1" applyBorder="1" applyAlignment="1" applyProtection="1">
      <alignment horizontal="center" vertical="center" wrapText="1"/>
    </xf>
    <xf numFmtId="0" fontId="31" fillId="9" borderId="13" xfId="0" applyFont="1" applyFill="1" applyBorder="1" applyAlignment="1" applyProtection="1">
      <alignment horizontal="center" vertical="center" wrapText="1"/>
    </xf>
    <xf numFmtId="0" fontId="31" fillId="9" borderId="15" xfId="0" applyFont="1" applyFill="1" applyBorder="1" applyAlignment="1" applyProtection="1">
      <alignment horizontal="center" vertical="center" wrapText="1"/>
    </xf>
    <xf numFmtId="0" fontId="31" fillId="9" borderId="44" xfId="0" applyFont="1" applyFill="1" applyBorder="1" applyAlignment="1" applyProtection="1">
      <alignment horizontal="center" vertical="center" wrapText="1"/>
    </xf>
    <xf numFmtId="0" fontId="31" fillId="9" borderId="17" xfId="0" applyFont="1" applyFill="1" applyBorder="1" applyAlignment="1" applyProtection="1">
      <alignment horizontal="center" vertical="center" wrapText="1"/>
    </xf>
    <xf numFmtId="0" fontId="9" fillId="9" borderId="5" xfId="0" applyFont="1" applyFill="1" applyBorder="1" applyAlignment="1" applyProtection="1">
      <alignment horizontal="center" vertical="center" wrapText="1"/>
    </xf>
    <xf numFmtId="0" fontId="9" fillId="9" borderId="7" xfId="0" applyFont="1" applyFill="1" applyBorder="1" applyAlignment="1" applyProtection="1">
      <alignment horizontal="center" vertical="center" wrapText="1"/>
    </xf>
    <xf numFmtId="0" fontId="9" fillId="9" borderId="42" xfId="0" applyFont="1" applyFill="1" applyBorder="1" applyAlignment="1" applyProtection="1">
      <alignment horizontal="center" vertical="center" wrapText="1"/>
    </xf>
    <xf numFmtId="0" fontId="9" fillId="9" borderId="55" xfId="0" applyFont="1" applyFill="1" applyBorder="1" applyAlignment="1" applyProtection="1">
      <alignment horizontal="center" vertical="center" wrapText="1"/>
    </xf>
    <xf numFmtId="0" fontId="9" fillId="9" borderId="36" xfId="0" applyFont="1" applyFill="1" applyBorder="1" applyAlignment="1" applyProtection="1">
      <alignment horizontal="center" vertical="center" wrapText="1"/>
    </xf>
    <xf numFmtId="0" fontId="31" fillId="9" borderId="4"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0" fontId="31" fillId="9" borderId="76" xfId="0" applyFont="1" applyFill="1" applyBorder="1" applyAlignment="1" applyProtection="1">
      <alignment horizontal="center" vertical="center" wrapText="1"/>
    </xf>
    <xf numFmtId="0" fontId="31" fillId="9" borderId="56" xfId="0" applyFont="1" applyFill="1" applyBorder="1" applyAlignment="1" applyProtection="1">
      <alignment horizontal="center" vertical="center" wrapText="1"/>
    </xf>
    <xf numFmtId="0" fontId="31" fillId="9" borderId="28" xfId="0" applyFont="1" applyFill="1" applyBorder="1" applyAlignment="1" applyProtection="1">
      <alignment horizontal="center" vertical="center" wrapText="1"/>
    </xf>
    <xf numFmtId="0" fontId="31" fillId="9" borderId="30" xfId="0" applyFont="1" applyFill="1" applyBorder="1" applyAlignment="1" applyProtection="1">
      <alignment horizontal="center" vertical="center" wrapText="1"/>
    </xf>
    <xf numFmtId="0" fontId="9" fillId="9" borderId="37" xfId="1" applyFont="1" applyFill="1" applyBorder="1" applyAlignment="1" applyProtection="1">
      <alignment horizontal="center" vertical="center" textRotation="90" wrapText="1"/>
    </xf>
    <xf numFmtId="0" fontId="9" fillId="9" borderId="16" xfId="1" applyFont="1" applyFill="1" applyBorder="1" applyAlignment="1" applyProtection="1">
      <alignment horizontal="center" vertical="center" textRotation="90" wrapText="1"/>
    </xf>
    <xf numFmtId="0" fontId="9" fillId="9" borderId="43" xfId="1" applyFont="1" applyFill="1" applyBorder="1" applyAlignment="1" applyProtection="1">
      <alignment horizontal="center" vertical="center" textRotation="90" wrapText="1"/>
    </xf>
    <xf numFmtId="0" fontId="9" fillId="9" borderId="52" xfId="1" applyFont="1" applyFill="1" applyBorder="1" applyAlignment="1" applyProtection="1">
      <alignment horizontal="center" vertical="center" textRotation="90" wrapText="1"/>
    </xf>
    <xf numFmtId="0" fontId="9" fillId="9" borderId="49" xfId="1" applyFont="1" applyFill="1" applyBorder="1" applyAlignment="1" applyProtection="1">
      <alignment horizontal="center" vertical="center" textRotation="90" wrapText="1"/>
    </xf>
    <xf numFmtId="0" fontId="9" fillId="9" borderId="74" xfId="1" applyFont="1" applyFill="1" applyBorder="1" applyAlignment="1" applyProtection="1">
      <alignment horizontal="center" vertical="center" textRotation="90" wrapText="1"/>
    </xf>
    <xf numFmtId="0" fontId="9" fillId="9" borderId="37" xfId="1" applyFont="1" applyFill="1" applyBorder="1" applyAlignment="1" applyProtection="1">
      <alignment horizontal="center" vertical="center" wrapText="1"/>
    </xf>
    <xf numFmtId="0" fontId="9" fillId="9" borderId="16" xfId="1" applyFont="1" applyFill="1" applyBorder="1" applyAlignment="1" applyProtection="1">
      <alignment horizontal="center" vertical="center" wrapText="1"/>
    </xf>
    <xf numFmtId="0" fontId="9" fillId="9" borderId="43" xfId="1"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46"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45" xfId="0" applyFont="1" applyFill="1" applyBorder="1" applyAlignment="1" applyProtection="1">
      <alignment horizontal="center" vertical="center" wrapText="1"/>
    </xf>
    <xf numFmtId="0" fontId="9" fillId="9" borderId="12" xfId="0" applyFont="1" applyFill="1" applyBorder="1" applyAlignment="1" applyProtection="1">
      <alignment horizontal="center" vertical="center" wrapText="1"/>
    </xf>
    <xf numFmtId="0" fontId="9" fillId="9" borderId="15" xfId="0" applyFont="1" applyFill="1" applyBorder="1" applyAlignment="1" applyProtection="1">
      <alignment horizontal="center" vertical="center" wrapText="1"/>
    </xf>
    <xf numFmtId="0" fontId="6" fillId="0" borderId="0" xfId="1" applyFont="1" applyBorder="1" applyAlignment="1" applyProtection="1">
      <alignment horizontal="left" vertical="center" wrapText="1"/>
      <protection locked="0"/>
    </xf>
    <xf numFmtId="0" fontId="8" fillId="10" borderId="8" xfId="1" applyFont="1" applyFill="1" applyBorder="1" applyAlignment="1">
      <alignment horizontal="center" vertical="center" wrapText="1"/>
    </xf>
    <xf numFmtId="0" fontId="8" fillId="10" borderId="13" xfId="1" applyFont="1" applyFill="1" applyBorder="1" applyAlignment="1">
      <alignment horizontal="center" vertical="center" wrapText="1"/>
    </xf>
    <xf numFmtId="0" fontId="8" fillId="10" borderId="10" xfId="1" applyFont="1" applyFill="1" applyBorder="1" applyAlignment="1">
      <alignment horizontal="center" vertical="center" wrapText="1"/>
    </xf>
    <xf numFmtId="0" fontId="8" fillId="10" borderId="15" xfId="1" applyFont="1" applyFill="1" applyBorder="1" applyAlignment="1">
      <alignment horizontal="center" vertical="center" wrapText="1"/>
    </xf>
    <xf numFmtId="0" fontId="6" fillId="10" borderId="60" xfId="1" applyFont="1" applyFill="1" applyBorder="1" applyAlignment="1">
      <alignment horizontal="center" vertical="center" wrapText="1"/>
    </xf>
    <xf numFmtId="0" fontId="6" fillId="10" borderId="67" xfId="1" applyFont="1" applyFill="1" applyBorder="1" applyAlignment="1">
      <alignment horizontal="center" vertical="center" wrapText="1"/>
    </xf>
    <xf numFmtId="0" fontId="6" fillId="10" borderId="8" xfId="1" applyFont="1" applyFill="1" applyBorder="1" applyAlignment="1" applyProtection="1">
      <alignment horizontal="center" vertical="center" wrapText="1"/>
      <protection locked="0"/>
    </xf>
    <xf numFmtId="0" fontId="6" fillId="10" borderId="13" xfId="1" applyFont="1" applyFill="1" applyBorder="1" applyAlignment="1" applyProtection="1">
      <alignment horizontal="center" vertical="center" wrapText="1"/>
      <protection locked="0"/>
    </xf>
    <xf numFmtId="2" fontId="31" fillId="10" borderId="1" xfId="2" applyNumberFormat="1" applyFont="1" applyFill="1" applyBorder="1" applyAlignment="1" applyProtection="1">
      <alignment horizontal="center" vertical="center" wrapText="1"/>
      <protection locked="0"/>
    </xf>
    <xf numFmtId="2" fontId="31" fillId="10" borderId="9" xfId="2" applyNumberFormat="1" applyFont="1" applyFill="1" applyBorder="1" applyAlignment="1" applyProtection="1">
      <alignment horizontal="center" vertical="center" wrapText="1"/>
      <protection locked="0"/>
    </xf>
    <xf numFmtId="2" fontId="31" fillId="10" borderId="14" xfId="2" applyNumberFormat="1" applyFont="1" applyFill="1" applyBorder="1" applyAlignment="1" applyProtection="1">
      <alignment horizontal="center" vertical="center" wrapText="1"/>
      <protection locked="0"/>
    </xf>
    <xf numFmtId="0" fontId="8" fillId="10" borderId="9" xfId="1" applyFont="1" applyFill="1" applyBorder="1" applyAlignment="1">
      <alignment horizontal="center" vertical="center" wrapText="1"/>
    </xf>
    <xf numFmtId="0" fontId="8" fillId="10" borderId="14" xfId="1" applyFont="1" applyFill="1" applyBorder="1" applyAlignment="1">
      <alignment horizontal="center" vertical="center" wrapText="1"/>
    </xf>
    <xf numFmtId="0" fontId="8" fillId="10" borderId="55" xfId="1" applyFont="1" applyFill="1" applyBorder="1" applyAlignment="1">
      <alignment horizontal="center" vertical="center" wrapText="1"/>
    </xf>
    <xf numFmtId="0" fontId="8" fillId="10" borderId="76" xfId="1" applyFont="1" applyFill="1" applyBorder="1" applyAlignment="1">
      <alignment horizontal="center" vertical="center" wrapText="1"/>
    </xf>
    <xf numFmtId="1" fontId="8" fillId="10" borderId="9" xfId="1" applyNumberFormat="1" applyFont="1" applyFill="1" applyBorder="1" applyAlignment="1">
      <alignment horizontal="center" vertical="center" wrapText="1"/>
    </xf>
    <xf numFmtId="1" fontId="8" fillId="10" borderId="14" xfId="1" applyNumberFormat="1" applyFont="1" applyFill="1" applyBorder="1" applyAlignment="1">
      <alignment horizontal="center" vertical="center" wrapText="1"/>
    </xf>
    <xf numFmtId="2" fontId="31" fillId="10" borderId="9" xfId="2" applyNumberFormat="1" applyFont="1" applyFill="1" applyBorder="1" applyAlignment="1" applyProtection="1">
      <alignment horizontal="center" vertical="center" wrapText="1"/>
    </xf>
    <xf numFmtId="2" fontId="31" fillId="10" borderId="14" xfId="2" applyNumberFormat="1" applyFont="1" applyFill="1" applyBorder="1" applyAlignment="1" applyProtection="1">
      <alignment horizontal="center" vertical="center" wrapText="1"/>
    </xf>
    <xf numFmtId="0" fontId="9" fillId="9" borderId="50" xfId="0" applyFont="1" applyFill="1" applyBorder="1" applyAlignment="1" applyProtection="1">
      <alignment horizontal="center" vertical="center" wrapText="1"/>
    </xf>
    <xf numFmtId="0" fontId="9" fillId="9" borderId="67" xfId="0" applyFont="1" applyFill="1" applyBorder="1" applyAlignment="1" applyProtection="1">
      <alignment horizontal="center" vertical="center" wrapText="1"/>
    </xf>
    <xf numFmtId="0" fontId="9" fillId="9" borderId="6" xfId="1" applyFont="1" applyFill="1" applyBorder="1" applyAlignment="1" applyProtection="1">
      <alignment horizontal="center" vertical="center" wrapText="1"/>
    </xf>
    <xf numFmtId="0" fontId="9" fillId="9" borderId="19" xfId="1" applyFont="1" applyFill="1" applyBorder="1" applyAlignment="1" applyProtection="1">
      <alignment horizontal="center" vertical="center" wrapText="1"/>
    </xf>
    <xf numFmtId="0" fontId="9" fillId="9" borderId="46" xfId="1" applyFont="1" applyFill="1" applyBorder="1" applyAlignment="1" applyProtection="1">
      <alignment horizontal="center" vertical="center" wrapText="1"/>
    </xf>
    <xf numFmtId="0" fontId="9" fillId="9" borderId="59" xfId="1" applyFont="1" applyFill="1" applyBorder="1" applyAlignment="1" applyProtection="1">
      <alignment horizontal="center" vertical="center" wrapText="1"/>
    </xf>
    <xf numFmtId="0" fontId="9" fillId="9" borderId="35" xfId="1" applyFont="1" applyFill="1" applyBorder="1" applyAlignment="1" applyProtection="1">
      <alignment horizontal="center" vertical="center" wrapText="1"/>
    </xf>
    <xf numFmtId="0" fontId="9" fillId="9" borderId="34" xfId="1" applyFont="1" applyFill="1" applyBorder="1" applyAlignment="1" applyProtection="1">
      <alignment horizontal="center" vertical="center" wrapText="1"/>
    </xf>
    <xf numFmtId="0" fontId="9" fillId="9" borderId="33" xfId="1" applyFont="1" applyFill="1" applyBorder="1" applyAlignment="1" applyProtection="1">
      <alignment horizontal="center" vertical="center" wrapText="1"/>
    </xf>
    <xf numFmtId="0" fontId="6" fillId="10" borderId="10" xfId="1" applyFont="1" applyFill="1" applyBorder="1" applyAlignment="1" applyProtection="1">
      <alignment horizontal="center" vertical="center" wrapText="1"/>
      <protection locked="0"/>
    </xf>
    <xf numFmtId="0" fontId="6" fillId="10" borderId="15" xfId="1" applyFont="1" applyFill="1" applyBorder="1" applyAlignment="1" applyProtection="1">
      <alignment horizontal="center" vertical="center" wrapText="1"/>
      <protection locked="0"/>
    </xf>
    <xf numFmtId="0" fontId="6" fillId="10" borderId="9" xfId="1" applyFont="1" applyFill="1" applyBorder="1" applyAlignment="1" applyProtection="1">
      <alignment horizontal="center" vertical="center" wrapText="1"/>
      <protection locked="0"/>
    </xf>
    <xf numFmtId="0" fontId="6" fillId="10" borderId="14" xfId="1" applyFont="1" applyFill="1" applyBorder="1" applyAlignment="1" applyProtection="1">
      <alignment horizontal="center" vertical="center" wrapText="1"/>
      <protection locked="0"/>
    </xf>
    <xf numFmtId="0" fontId="6" fillId="10" borderId="64" xfId="1" applyFont="1" applyFill="1" applyBorder="1" applyAlignment="1" applyProtection="1">
      <alignment horizontal="center" vertical="center" wrapText="1"/>
      <protection locked="0"/>
    </xf>
    <xf numFmtId="0" fontId="6" fillId="10" borderId="45" xfId="1" applyFont="1" applyFill="1" applyBorder="1" applyAlignment="1" applyProtection="1">
      <alignment horizontal="center" vertical="center" wrapText="1"/>
      <protection locked="0"/>
    </xf>
    <xf numFmtId="0" fontId="6" fillId="10" borderId="55" xfId="1" applyFont="1" applyFill="1" applyBorder="1" applyAlignment="1">
      <alignment horizontal="center" vertical="center" wrapText="1"/>
    </xf>
    <xf numFmtId="0" fontId="6" fillId="10" borderId="76" xfId="1" applyFont="1" applyFill="1" applyBorder="1" applyAlignment="1">
      <alignment horizontal="center" vertical="center" wrapText="1"/>
    </xf>
    <xf numFmtId="0" fontId="9" fillId="9" borderId="44" xfId="1" applyFont="1" applyFill="1" applyBorder="1" applyAlignment="1" applyProtection="1">
      <alignment horizontal="center" vertical="center" wrapText="1"/>
    </xf>
    <xf numFmtId="0" fontId="9" fillId="9" borderId="38" xfId="1" applyFont="1" applyFill="1" applyBorder="1" applyAlignment="1" applyProtection="1">
      <alignment horizontal="center" vertical="center" wrapText="1"/>
    </xf>
    <xf numFmtId="0" fontId="9" fillId="9" borderId="0" xfId="1" applyFont="1" applyFill="1" applyBorder="1" applyAlignment="1" applyProtection="1">
      <alignment horizontal="center" vertical="center" wrapText="1"/>
    </xf>
    <xf numFmtId="0" fontId="9" fillId="9" borderId="29" xfId="1" applyFont="1" applyFill="1" applyBorder="1" applyAlignment="1" applyProtection="1">
      <alignment horizontal="center" vertical="center" wrapText="1"/>
    </xf>
    <xf numFmtId="0" fontId="9" fillId="9" borderId="28" xfId="1" applyFont="1" applyFill="1" applyBorder="1" applyAlignment="1" applyProtection="1">
      <alignment horizontal="center" vertical="center" wrapText="1"/>
    </xf>
    <xf numFmtId="0" fontId="9" fillId="9" borderId="57" xfId="1" applyFont="1" applyFill="1" applyBorder="1" applyAlignment="1" applyProtection="1">
      <alignment horizontal="center" vertical="center" wrapText="1"/>
    </xf>
    <xf numFmtId="0" fontId="9" fillId="9" borderId="58" xfId="1" applyFont="1" applyFill="1" applyBorder="1" applyAlignment="1" applyProtection="1">
      <alignment horizontal="center" vertical="center" wrapText="1"/>
    </xf>
    <xf numFmtId="0" fontId="9" fillId="9" borderId="52" xfId="1" applyFont="1" applyFill="1" applyBorder="1" applyAlignment="1" applyProtection="1">
      <alignment horizontal="center" vertical="center" wrapText="1"/>
    </xf>
    <xf numFmtId="0" fontId="9" fillId="9" borderId="49" xfId="1" applyFont="1" applyFill="1" applyBorder="1" applyAlignment="1" applyProtection="1">
      <alignment horizontal="center" vertical="center" wrapText="1"/>
    </xf>
    <xf numFmtId="0" fontId="9" fillId="9" borderId="74" xfId="1" applyFont="1" applyFill="1" applyBorder="1" applyAlignment="1" applyProtection="1">
      <alignment horizontal="center" vertical="center" wrapText="1"/>
    </xf>
    <xf numFmtId="0" fontId="9" fillId="9" borderId="51" xfId="1" applyFont="1" applyFill="1" applyBorder="1" applyAlignment="1" applyProtection="1">
      <alignment horizontal="center" vertical="center" wrapText="1"/>
    </xf>
    <xf numFmtId="0" fontId="18" fillId="9" borderId="66" xfId="1" applyFont="1" applyFill="1" applyBorder="1" applyAlignment="1" applyProtection="1">
      <alignment horizontal="center" vertical="center" wrapText="1"/>
    </xf>
    <xf numFmtId="0" fontId="18" fillId="9" borderId="23" xfId="1" applyFont="1" applyFill="1" applyBorder="1" applyAlignment="1" applyProtection="1">
      <alignment horizontal="center" vertical="center" wrapText="1"/>
    </xf>
    <xf numFmtId="0" fontId="18" fillId="9" borderId="73" xfId="1" applyFont="1" applyFill="1" applyBorder="1" applyAlignment="1" applyProtection="1">
      <alignment horizontal="center" vertical="center" wrapText="1"/>
    </xf>
    <xf numFmtId="0" fontId="18" fillId="9" borderId="52" xfId="1" applyFont="1" applyFill="1" applyBorder="1" applyAlignment="1" applyProtection="1">
      <alignment horizontal="center" vertical="center" wrapText="1"/>
    </xf>
    <xf numFmtId="0" fontId="18" fillId="9" borderId="49" xfId="1" applyFont="1" applyFill="1" applyBorder="1" applyAlignment="1" applyProtection="1">
      <alignment horizontal="center" vertical="center" wrapText="1"/>
    </xf>
    <xf numFmtId="0" fontId="18" fillId="9" borderId="74" xfId="1" applyFont="1" applyFill="1" applyBorder="1" applyAlignment="1" applyProtection="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9"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0" fillId="6" borderId="37" xfId="0" applyFont="1" applyFill="1" applyBorder="1" applyAlignment="1" applyProtection="1">
      <alignment horizontal="center" vertical="center" wrapText="1"/>
    </xf>
    <xf numFmtId="0" fontId="10" fillId="6" borderId="51"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wrapText="1"/>
    </xf>
    <xf numFmtId="0" fontId="9" fillId="9" borderId="64" xfId="1" applyFont="1" applyFill="1" applyBorder="1" applyAlignment="1">
      <alignment horizontal="center" vertical="center" wrapText="1"/>
    </xf>
    <xf numFmtId="0" fontId="9" fillId="9" borderId="11" xfId="1" applyFont="1" applyFill="1" applyBorder="1" applyAlignment="1" applyProtection="1">
      <alignment horizontal="center" vertical="center" wrapText="1"/>
    </xf>
    <xf numFmtId="0" fontId="9" fillId="9" borderId="13" xfId="1" applyFont="1" applyFill="1" applyBorder="1" applyAlignment="1" applyProtection="1">
      <alignment horizontal="center" vertical="center" wrapText="1"/>
    </xf>
    <xf numFmtId="0" fontId="9" fillId="9" borderId="12" xfId="1" applyFont="1" applyFill="1" applyBorder="1" applyAlignment="1" applyProtection="1">
      <alignment horizontal="center" vertical="center" wrapText="1"/>
    </xf>
    <xf numFmtId="0" fontId="9" fillId="9" borderId="15" xfId="1" applyFont="1" applyFill="1" applyBorder="1" applyAlignment="1" applyProtection="1">
      <alignment horizontal="center" vertical="center" wrapText="1"/>
    </xf>
    <xf numFmtId="0" fontId="9" fillId="9" borderId="21" xfId="1" applyFont="1" applyFill="1" applyBorder="1" applyAlignment="1" applyProtection="1">
      <alignment horizontal="center" vertical="center" textRotation="90" wrapText="1"/>
    </xf>
    <xf numFmtId="0" fontId="9" fillId="9" borderId="45" xfId="1" applyFont="1" applyFill="1" applyBorder="1" applyAlignment="1" applyProtection="1">
      <alignment horizontal="center" vertical="center" textRotation="90" wrapText="1"/>
    </xf>
    <xf numFmtId="2" fontId="9" fillId="9" borderId="47" xfId="2" applyNumberFormat="1" applyFont="1" applyFill="1" applyBorder="1" applyAlignment="1" applyProtection="1">
      <alignment horizontal="center" vertical="center" wrapText="1"/>
    </xf>
    <xf numFmtId="2" fontId="9" fillId="9" borderId="16" xfId="2" applyNumberFormat="1" applyFont="1" applyFill="1" applyBorder="1" applyAlignment="1" applyProtection="1">
      <alignment horizontal="center" vertical="center" wrapText="1"/>
    </xf>
    <xf numFmtId="2" fontId="9" fillId="9" borderId="43" xfId="2" applyNumberFormat="1" applyFont="1" applyFill="1" applyBorder="1" applyAlignment="1" applyProtection="1">
      <alignment horizontal="center" vertical="center" wrapText="1"/>
    </xf>
    <xf numFmtId="0" fontId="31" fillId="9" borderId="39" xfId="1" applyFont="1" applyFill="1" applyBorder="1" applyAlignment="1" applyProtection="1">
      <alignment horizontal="center" vertical="center" wrapText="1"/>
    </xf>
    <xf numFmtId="0" fontId="31" fillId="9" borderId="44" xfId="1" applyFont="1" applyFill="1" applyBorder="1" applyAlignment="1" applyProtection="1">
      <alignment horizontal="center" vertical="center" wrapText="1"/>
    </xf>
    <xf numFmtId="0" fontId="31" fillId="9" borderId="30" xfId="1" applyFont="1" applyFill="1" applyBorder="1" applyAlignment="1" applyProtection="1">
      <alignment horizontal="center" vertical="center" wrapText="1"/>
    </xf>
    <xf numFmtId="0" fontId="31" fillId="9" borderId="17" xfId="1" applyFont="1" applyFill="1" applyBorder="1" applyAlignment="1" applyProtection="1">
      <alignment horizontal="center" vertical="center" wrapText="1"/>
    </xf>
    <xf numFmtId="0" fontId="31" fillId="9" borderId="7" xfId="0" applyFont="1" applyFill="1" applyBorder="1" applyAlignment="1" applyProtection="1">
      <alignment horizontal="center" vertical="center" wrapText="1"/>
    </xf>
    <xf numFmtId="0" fontId="31" fillId="9" borderId="1" xfId="0" applyFont="1" applyFill="1" applyBorder="1" applyAlignment="1" applyProtection="1">
      <alignment horizontal="center" vertical="center" wrapText="1"/>
    </xf>
    <xf numFmtId="0" fontId="31" fillId="9" borderId="14" xfId="0" applyFont="1" applyFill="1" applyBorder="1" applyAlignment="1" applyProtection="1">
      <alignment horizontal="center" vertical="center" wrapText="1"/>
    </xf>
    <xf numFmtId="0" fontId="18" fillId="9" borderId="37"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9" fillId="7" borderId="37" xfId="1" applyFont="1" applyFill="1" applyBorder="1" applyAlignment="1" applyProtection="1">
      <alignment horizontal="center" vertical="center" wrapText="1"/>
    </xf>
    <xf numFmtId="0" fontId="9" fillId="7" borderId="52" xfId="1" applyFont="1" applyFill="1" applyBorder="1" applyAlignment="1" applyProtection="1">
      <alignment horizontal="center" vertical="center" wrapText="1"/>
    </xf>
    <xf numFmtId="0" fontId="9" fillId="9" borderId="1" xfId="1" applyFont="1" applyFill="1" applyBorder="1" applyAlignment="1" applyProtection="1">
      <alignment horizontal="center" vertical="center" textRotation="90" wrapText="1"/>
    </xf>
    <xf numFmtId="0" fontId="9" fillId="9" borderId="14" xfId="1" applyFont="1" applyFill="1" applyBorder="1" applyAlignment="1" applyProtection="1">
      <alignment horizontal="center" vertical="center" textRotation="90"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1" xfId="1" applyFont="1" applyBorder="1" applyAlignment="1">
      <alignment horizontal="left" vertical="center" wrapText="1"/>
    </xf>
    <xf numFmtId="0" fontId="3" fillId="0" borderId="12" xfId="1" applyFont="1" applyBorder="1" applyAlignment="1">
      <alignment horizontal="left" vertical="center" wrapText="1"/>
    </xf>
    <xf numFmtId="0" fontId="9" fillId="9" borderId="2" xfId="0" applyFont="1" applyFill="1" applyBorder="1" applyAlignment="1" applyProtection="1">
      <alignment horizontal="center" vertical="center" wrapText="1"/>
    </xf>
    <xf numFmtId="0" fontId="9" fillId="9" borderId="23" xfId="0" applyFont="1" applyFill="1" applyBorder="1" applyAlignment="1" applyProtection="1">
      <alignment horizontal="center" vertical="center" wrapText="1"/>
    </xf>
    <xf numFmtId="0" fontId="9" fillId="9" borderId="73" xfId="0" applyFont="1" applyFill="1" applyBorder="1" applyAlignment="1" applyProtection="1">
      <alignment horizontal="center" vertical="center" wrapText="1"/>
    </xf>
    <xf numFmtId="0" fontId="12" fillId="0" borderId="47" xfId="1" applyFont="1" applyBorder="1" applyAlignment="1">
      <alignment horizontal="left" vertical="center" wrapText="1"/>
    </xf>
    <xf numFmtId="0" fontId="12" fillId="0" borderId="6" xfId="1" applyFont="1" applyBorder="1" applyAlignment="1">
      <alignment horizontal="left" vertical="center" wrapText="1"/>
    </xf>
    <xf numFmtId="0" fontId="12" fillId="0" borderId="48" xfId="1" applyFont="1" applyBorder="1" applyAlignment="1">
      <alignment horizontal="left" vertical="center" wrapText="1"/>
    </xf>
    <xf numFmtId="0" fontId="9" fillId="9" borderId="10" xfId="1" applyFont="1" applyFill="1" applyBorder="1" applyAlignment="1" applyProtection="1">
      <alignment horizontal="center" vertical="center" wrapText="1"/>
    </xf>
    <xf numFmtId="0" fontId="9" fillId="9" borderId="39" xfId="1" applyFont="1" applyFill="1" applyBorder="1" applyAlignment="1" applyProtection="1">
      <alignment horizontal="center" vertical="center" wrapText="1"/>
    </xf>
    <xf numFmtId="0" fontId="31" fillId="9" borderId="39" xfId="0" applyFont="1" applyFill="1" applyBorder="1" applyAlignment="1" applyProtection="1">
      <alignment horizontal="center" vertical="center" wrapText="1"/>
    </xf>
    <xf numFmtId="0" fontId="31" fillId="9" borderId="38" xfId="0" applyFont="1" applyFill="1" applyBorder="1" applyAlignment="1" applyProtection="1">
      <alignment horizontal="center" vertical="center" wrapText="1"/>
    </xf>
    <xf numFmtId="0" fontId="31" fillId="9" borderId="29" xfId="0" applyFont="1" applyFill="1" applyBorder="1" applyAlignment="1" applyProtection="1">
      <alignment horizontal="center" vertical="center" wrapText="1"/>
    </xf>
    <xf numFmtId="0" fontId="31" fillId="9" borderId="40" xfId="0" applyFont="1" applyFill="1" applyBorder="1" applyAlignment="1" applyProtection="1">
      <alignment horizontal="center" vertical="center" wrapText="1"/>
    </xf>
    <xf numFmtId="0" fontId="31" fillId="9" borderId="41" xfId="0" applyFont="1" applyFill="1" applyBorder="1" applyAlignment="1" applyProtection="1">
      <alignment horizontal="center" vertical="center" wrapText="1"/>
    </xf>
    <xf numFmtId="0" fontId="31" fillId="9" borderId="42" xfId="0" applyFont="1" applyFill="1" applyBorder="1" applyAlignment="1" applyProtection="1">
      <alignment horizontal="center" vertical="center" wrapText="1"/>
    </xf>
    <xf numFmtId="0" fontId="31" fillId="9" borderId="0" xfId="0" applyFont="1" applyFill="1" applyBorder="1" applyAlignment="1" applyProtection="1">
      <alignment horizontal="center" vertical="center" wrapText="1"/>
    </xf>
    <xf numFmtId="0" fontId="31" fillId="9" borderId="16" xfId="0" applyFont="1" applyFill="1" applyBorder="1" applyAlignment="1" applyProtection="1">
      <alignment horizontal="center" vertical="center" wrapText="1"/>
    </xf>
    <xf numFmtId="0" fontId="31" fillId="9" borderId="43" xfId="0" applyFont="1" applyFill="1" applyBorder="1" applyAlignment="1" applyProtection="1">
      <alignment horizontal="center" vertical="center" wrapText="1"/>
    </xf>
    <xf numFmtId="0" fontId="9" fillId="9" borderId="37" xfId="0" applyFont="1" applyFill="1" applyBorder="1" applyAlignment="1" applyProtection="1">
      <alignment horizontal="center" vertical="center" wrapText="1"/>
    </xf>
    <xf numFmtId="0" fontId="9" fillId="9" borderId="16" xfId="0" applyFont="1" applyFill="1" applyBorder="1" applyAlignment="1" applyProtection="1">
      <alignment horizontal="center" vertical="center" wrapText="1"/>
    </xf>
    <xf numFmtId="0" fontId="9" fillId="9" borderId="43" xfId="0" applyFont="1" applyFill="1" applyBorder="1" applyAlignment="1" applyProtection="1">
      <alignment horizontal="center" vertical="center" wrapText="1"/>
    </xf>
    <xf numFmtId="0" fontId="31" fillId="9" borderId="48" xfId="0" applyFont="1" applyFill="1" applyBorder="1" applyAlignment="1" applyProtection="1">
      <alignment horizontal="center" vertical="center" wrapText="1"/>
    </xf>
    <xf numFmtId="0" fontId="31" fillId="9" borderId="49" xfId="0" applyFont="1" applyFill="1" applyBorder="1" applyAlignment="1" applyProtection="1">
      <alignment horizontal="center" vertical="center" wrapText="1"/>
    </xf>
    <xf numFmtId="0" fontId="31" fillId="9" borderId="74" xfId="0" applyFont="1" applyFill="1" applyBorder="1" applyAlignment="1" applyProtection="1">
      <alignment horizontal="center" vertical="center" wrapText="1"/>
    </xf>
    <xf numFmtId="0" fontId="6" fillId="10" borderId="46" xfId="1" applyFont="1" applyFill="1" applyBorder="1" applyAlignment="1" applyProtection="1">
      <alignment horizontal="center" vertical="center" wrapText="1"/>
      <protection locked="0"/>
    </xf>
    <xf numFmtId="0" fontId="6" fillId="10" borderId="1" xfId="1" applyFont="1" applyFill="1" applyBorder="1" applyAlignment="1" applyProtection="1">
      <alignment horizontal="center" vertical="center" wrapText="1"/>
      <protection locked="0"/>
    </xf>
    <xf numFmtId="14" fontId="0" fillId="10" borderId="51" xfId="0" applyNumberFormat="1" applyFill="1" applyBorder="1" applyAlignment="1">
      <alignment horizontal="center" vertical="center" wrapText="1"/>
    </xf>
    <xf numFmtId="14" fontId="6" fillId="10" borderId="9" xfId="1" applyNumberFormat="1" applyFont="1" applyFill="1" applyBorder="1" applyAlignment="1" applyProtection="1">
      <alignment horizontal="center" vertical="center" wrapText="1"/>
      <protection locked="0"/>
    </xf>
    <xf numFmtId="164" fontId="6" fillId="10" borderId="51" xfId="4" applyNumberFormat="1" applyFont="1" applyFill="1" applyBorder="1" applyAlignment="1" applyProtection="1">
      <alignment horizontal="center" vertical="center" wrapText="1"/>
      <protection locked="0"/>
    </xf>
    <xf numFmtId="164" fontId="6" fillId="10" borderId="46" xfId="4" applyNumberFormat="1" applyFont="1" applyFill="1" applyBorder="1" applyAlignment="1" applyProtection="1">
      <alignment horizontal="center" vertical="center" wrapText="1"/>
      <protection locked="0"/>
    </xf>
    <xf numFmtId="0" fontId="6" fillId="10" borderId="51" xfId="1" applyFill="1" applyBorder="1" applyAlignment="1" applyProtection="1">
      <alignment horizontal="justify" vertical="center" wrapText="1"/>
      <protection locked="0"/>
    </xf>
    <xf numFmtId="0" fontId="6" fillId="10" borderId="46" xfId="1" applyFill="1" applyBorder="1" applyAlignment="1" applyProtection="1">
      <alignment horizontal="justify" vertical="center" wrapText="1"/>
      <protection locked="0"/>
    </xf>
    <xf numFmtId="0" fontId="6" fillId="10" borderId="51" xfId="1" applyFill="1" applyBorder="1" applyAlignment="1" applyProtection="1">
      <alignment horizontal="center" vertical="center" wrapText="1"/>
      <protection locked="0"/>
    </xf>
    <xf numFmtId="0" fontId="6" fillId="10" borderId="46" xfId="1" applyFill="1" applyBorder="1" applyAlignment="1" applyProtection="1">
      <alignment horizontal="center" vertical="center" wrapText="1"/>
      <protection locked="0"/>
    </xf>
    <xf numFmtId="0" fontId="6" fillId="10" borderId="74" xfId="1" applyFont="1" applyFill="1" applyBorder="1" applyAlignment="1" applyProtection="1">
      <alignment horizontal="center" vertical="center" wrapText="1"/>
      <protection locked="0"/>
    </xf>
    <xf numFmtId="0" fontId="6" fillId="10" borderId="37" xfId="1" applyFill="1" applyBorder="1" applyAlignment="1" applyProtection="1">
      <alignment horizontal="left" vertical="top" wrapText="1"/>
      <protection locked="0"/>
    </xf>
    <xf numFmtId="0" fontId="6" fillId="10" borderId="43" xfId="1" applyFill="1" applyBorder="1" applyAlignment="1" applyProtection="1">
      <alignment horizontal="left" vertical="top" wrapText="1"/>
      <protection locked="0"/>
    </xf>
    <xf numFmtId="0" fontId="6" fillId="10" borderId="52" xfId="1" applyFill="1" applyBorder="1" applyAlignment="1" applyProtection="1">
      <alignment horizontal="center" vertical="center" wrapText="1"/>
      <protection locked="0"/>
    </xf>
    <xf numFmtId="0" fontId="6" fillId="10" borderId="74" xfId="1" applyFill="1" applyBorder="1" applyAlignment="1" applyProtection="1">
      <alignment horizontal="center" vertical="center" wrapText="1"/>
      <protection locked="0"/>
    </xf>
    <xf numFmtId="0" fontId="6" fillId="10" borderId="37" xfId="1" applyFill="1" applyBorder="1" applyAlignment="1" applyProtection="1">
      <alignment horizontal="justify" vertical="center" wrapText="1"/>
      <protection locked="0"/>
    </xf>
    <xf numFmtId="0" fontId="19" fillId="10" borderId="43" xfId="1" applyFont="1" applyFill="1" applyBorder="1" applyAlignment="1" applyProtection="1">
      <alignment horizontal="justify" vertical="center" wrapText="1"/>
      <protection locked="0"/>
    </xf>
    <xf numFmtId="9" fontId="9" fillId="10" borderId="51" xfId="1" applyNumberFormat="1" applyFont="1" applyFill="1" applyBorder="1" applyAlignment="1" applyProtection="1">
      <alignment horizontal="center" vertical="center" wrapText="1"/>
      <protection locked="0"/>
    </xf>
    <xf numFmtId="0" fontId="9" fillId="10" borderId="19" xfId="1" applyFont="1" applyFill="1" applyBorder="1" applyAlignment="1" applyProtection="1">
      <alignment horizontal="center" vertical="center" wrapText="1"/>
      <protection locked="0"/>
    </xf>
    <xf numFmtId="0" fontId="9" fillId="10" borderId="46" xfId="1" applyFont="1" applyFill="1" applyBorder="1" applyAlignment="1" applyProtection="1">
      <alignment horizontal="center" vertical="center" wrapText="1"/>
      <protection locked="0"/>
    </xf>
    <xf numFmtId="0" fontId="8" fillId="10" borderId="51" xfId="1" applyFont="1" applyFill="1" applyBorder="1" applyAlignment="1" applyProtection="1">
      <alignment horizontal="left" vertical="top" wrapText="1"/>
      <protection locked="0"/>
    </xf>
    <xf numFmtId="0" fontId="8" fillId="10" borderId="19" xfId="1" applyFont="1" applyFill="1" applyBorder="1" applyAlignment="1" applyProtection="1">
      <alignment horizontal="left" vertical="top" wrapText="1"/>
      <protection locked="0"/>
    </xf>
    <xf numFmtId="0" fontId="8" fillId="10" borderId="46" xfId="1" applyFont="1" applyFill="1" applyBorder="1" applyAlignment="1" applyProtection="1">
      <alignment horizontal="left" vertical="top" wrapText="1"/>
      <protection locked="0"/>
    </xf>
    <xf numFmtId="0" fontId="6" fillId="10" borderId="19" xfId="1" applyFont="1" applyFill="1" applyBorder="1" applyAlignment="1" applyProtection="1">
      <alignment horizontal="center" vertical="center" wrapText="1"/>
      <protection locked="0"/>
    </xf>
    <xf numFmtId="0" fontId="6" fillId="10" borderId="49" xfId="1" applyFont="1" applyFill="1" applyBorder="1" applyAlignment="1" applyProtection="1">
      <alignment horizontal="center" vertical="center" wrapText="1"/>
      <protection locked="0"/>
    </xf>
    <xf numFmtId="0" fontId="6" fillId="10" borderId="11" xfId="1" applyFont="1" applyFill="1" applyBorder="1" applyAlignment="1" applyProtection="1">
      <alignment horizontal="center" vertical="center" wrapText="1"/>
      <protection locked="0"/>
    </xf>
    <xf numFmtId="0" fontId="6" fillId="10" borderId="12" xfId="1" applyFont="1" applyFill="1" applyBorder="1" applyAlignment="1" applyProtection="1">
      <alignment horizontal="center" vertical="center" wrapText="1"/>
      <protection locked="0"/>
    </xf>
    <xf numFmtId="0" fontId="6" fillId="10" borderId="21" xfId="1" applyFont="1" applyFill="1" applyBorder="1" applyAlignment="1" applyProtection="1">
      <alignment horizontal="center" vertical="center" wrapText="1"/>
      <protection locked="0"/>
    </xf>
    <xf numFmtId="0" fontId="6" fillId="10" borderId="20" xfId="1" applyFont="1" applyFill="1" applyBorder="1" applyAlignment="1">
      <alignment horizontal="center" vertical="center" wrapText="1"/>
    </xf>
    <xf numFmtId="1" fontId="8" fillId="10" borderId="1" xfId="1" applyNumberFormat="1" applyFont="1" applyFill="1" applyBorder="1" applyAlignment="1">
      <alignment horizontal="center" vertical="center" wrapText="1"/>
    </xf>
    <xf numFmtId="2" fontId="31" fillId="10" borderId="1" xfId="2" applyNumberFormat="1" applyFont="1" applyFill="1" applyBorder="1" applyAlignment="1" applyProtection="1">
      <alignment horizontal="center" vertical="center" wrapText="1"/>
    </xf>
    <xf numFmtId="0" fontId="8" fillId="10" borderId="1" xfId="1" applyFont="1" applyFill="1" applyBorder="1" applyAlignment="1">
      <alignment horizontal="center" vertical="center" wrapText="1"/>
    </xf>
    <xf numFmtId="0" fontId="8" fillId="10" borderId="20" xfId="1" applyFont="1" applyFill="1" applyBorder="1" applyAlignment="1">
      <alignment horizontal="center" vertical="center" wrapText="1"/>
    </xf>
    <xf numFmtId="0" fontId="6" fillId="10" borderId="54" xfId="1" applyFill="1" applyBorder="1" applyAlignment="1" applyProtection="1">
      <alignment horizontal="justify" vertical="center" wrapText="1"/>
      <protection locked="0"/>
    </xf>
    <xf numFmtId="0" fontId="8" fillId="10" borderId="11" xfId="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6" fillId="10" borderId="50" xfId="1" applyFont="1" applyFill="1" applyBorder="1" applyAlignment="1">
      <alignment horizontal="center" vertical="center" wrapText="1"/>
    </xf>
    <xf numFmtId="0" fontId="6" fillId="0" borderId="9"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14" fontId="6" fillId="10" borderId="10" xfId="1" applyNumberFormat="1" applyFont="1" applyFill="1" applyBorder="1" applyAlignment="1" applyProtection="1">
      <alignment horizontal="center" vertical="center" wrapText="1"/>
      <protection locked="0"/>
    </xf>
    <xf numFmtId="0" fontId="64" fillId="10" borderId="19" xfId="1" applyFont="1" applyFill="1" applyBorder="1" applyAlignment="1" applyProtection="1">
      <alignment horizontal="left" vertical="top" wrapText="1"/>
      <protection locked="0"/>
    </xf>
    <xf numFmtId="0" fontId="64" fillId="10" borderId="46" xfId="1" applyFont="1" applyFill="1" applyBorder="1" applyAlignment="1" applyProtection="1">
      <alignment horizontal="left" vertical="top" wrapText="1"/>
      <protection locked="0"/>
    </xf>
    <xf numFmtId="0" fontId="6" fillId="0" borderId="10" xfId="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21" xfId="1" applyFont="1" applyBorder="1" applyAlignment="1" applyProtection="1">
      <alignment horizontal="center" vertical="center" wrapText="1"/>
      <protection locked="0"/>
    </xf>
    <xf numFmtId="0" fontId="6" fillId="0" borderId="55" xfId="1" applyFont="1" applyBorder="1" applyAlignment="1">
      <alignment horizontal="center" vertical="center" wrapText="1"/>
    </xf>
    <xf numFmtId="0" fontId="6" fillId="0" borderId="4" xfId="1" applyFont="1" applyBorder="1" applyAlignment="1">
      <alignment horizontal="center" vertical="center" wrapText="1"/>
    </xf>
    <xf numFmtId="1" fontId="8" fillId="16" borderId="9" xfId="1" applyNumberFormat="1" applyFont="1" applyFill="1" applyBorder="1" applyAlignment="1">
      <alignment horizontal="center" vertical="center" wrapText="1"/>
    </xf>
    <xf numFmtId="1" fontId="8" fillId="16" borderId="7" xfId="1" applyNumberFormat="1" applyFont="1" applyFill="1" applyBorder="1" applyAlignment="1">
      <alignment horizontal="center" vertical="center" wrapText="1"/>
    </xf>
    <xf numFmtId="2" fontId="31" fillId="16" borderId="9" xfId="2" applyNumberFormat="1" applyFont="1" applyFill="1" applyBorder="1" applyAlignment="1" applyProtection="1">
      <alignment horizontal="center" vertical="center" wrapText="1"/>
    </xf>
    <xf numFmtId="2" fontId="31" fillId="16" borderId="7" xfId="2" applyNumberFormat="1" applyFont="1" applyFill="1" applyBorder="1" applyAlignment="1" applyProtection="1">
      <alignment horizontal="center" vertical="center" wrapText="1"/>
    </xf>
    <xf numFmtId="2" fontId="31" fillId="0" borderId="1" xfId="2" applyNumberFormat="1" applyFont="1" applyFill="1" applyBorder="1" applyAlignment="1" applyProtection="1">
      <alignment horizontal="center" vertical="center" wrapText="1"/>
      <protection locked="0"/>
    </xf>
    <xf numFmtId="14" fontId="6" fillId="0" borderId="9" xfId="1" applyNumberFormat="1" applyFont="1" applyBorder="1" applyAlignment="1" applyProtection="1">
      <alignment horizontal="center" vertical="center" wrapText="1"/>
      <protection locked="0"/>
    </xf>
    <xf numFmtId="14" fontId="6" fillId="0" borderId="10" xfId="1" applyNumberFormat="1" applyFont="1" applyBorder="1" applyAlignment="1" applyProtection="1">
      <alignment horizontal="center" vertical="center" wrapText="1"/>
      <protection locked="0"/>
    </xf>
    <xf numFmtId="2" fontId="31" fillId="0" borderId="9" xfId="2" applyNumberFormat="1" applyFont="1" applyFill="1" applyBorder="1" applyAlignment="1" applyProtection="1">
      <alignment horizontal="center" vertical="center" wrapText="1"/>
      <protection locked="0"/>
    </xf>
    <xf numFmtId="2" fontId="31" fillId="0" borderId="7" xfId="2" applyNumberFormat="1" applyFont="1" applyFill="1" applyBorder="1" applyAlignment="1" applyProtection="1">
      <alignment horizontal="center" vertical="center" wrapText="1"/>
      <protection locked="0"/>
    </xf>
    <xf numFmtId="0" fontId="8" fillId="16" borderId="9" xfId="1" applyFont="1" applyFill="1" applyBorder="1" applyAlignment="1">
      <alignment horizontal="center" vertical="center" wrapText="1"/>
    </xf>
    <xf numFmtId="0" fontId="8" fillId="16" borderId="7" xfId="1" applyFont="1" applyFill="1" applyBorder="1" applyAlignment="1">
      <alignment horizontal="center" vertical="center" wrapText="1"/>
    </xf>
    <xf numFmtId="0" fontId="8" fillId="16" borderId="55" xfId="1" applyFont="1" applyFill="1" applyBorder="1" applyAlignment="1">
      <alignment horizontal="center" vertical="center" wrapText="1"/>
    </xf>
    <xf numFmtId="0" fontId="8" fillId="16" borderId="4" xfId="1" applyFont="1" applyFill="1" applyBorder="1" applyAlignment="1">
      <alignment horizontal="center" vertical="center" wrapText="1"/>
    </xf>
    <xf numFmtId="0" fontId="9" fillId="0" borderId="51" xfId="1" applyFont="1" applyBorder="1" applyAlignment="1" applyProtection="1">
      <alignment horizontal="justify" vertical="center" wrapText="1"/>
      <protection locked="0"/>
    </xf>
    <xf numFmtId="0" fontId="0" fillId="0" borderId="19" xfId="0" applyBorder="1" applyAlignment="1">
      <alignment horizontal="justify" vertical="center" wrapText="1"/>
    </xf>
    <xf numFmtId="0" fontId="9" fillId="0" borderId="51" xfId="1"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6" fillId="0" borderId="49" xfId="1" applyFont="1" applyBorder="1" applyAlignment="1" applyProtection="1">
      <alignment horizontal="center" vertical="center" wrapText="1"/>
      <protection locked="0"/>
    </xf>
    <xf numFmtId="0" fontId="6" fillId="0" borderId="8" xfId="1" applyFont="1" applyBorder="1" applyAlignment="1" applyProtection="1">
      <alignment horizontal="left" vertical="center" wrapText="1"/>
      <protection locked="0"/>
    </xf>
    <xf numFmtId="0" fontId="6" fillId="0" borderId="11" xfId="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protection locked="0"/>
    </xf>
    <xf numFmtId="0" fontId="6" fillId="0" borderId="15" xfId="1" applyFont="1" applyBorder="1" applyAlignment="1" applyProtection="1">
      <alignment horizontal="center" vertical="center" wrapText="1"/>
      <protection locked="0"/>
    </xf>
    <xf numFmtId="0" fontId="6" fillId="0" borderId="8" xfId="1" applyFont="1" applyBorder="1" applyAlignment="1" applyProtection="1">
      <alignment horizontal="center" vertical="center" wrapText="1"/>
      <protection locked="0"/>
    </xf>
    <xf numFmtId="0" fontId="6" fillId="0" borderId="11"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14" xfId="1" applyFont="1" applyBorder="1" applyAlignment="1" applyProtection="1">
      <alignment horizontal="center" vertical="center" wrapText="1"/>
      <protection locked="0"/>
    </xf>
    <xf numFmtId="0" fontId="6" fillId="0" borderId="45" xfId="1" applyFont="1" applyBorder="1" applyAlignment="1" applyProtection="1">
      <alignment horizontal="center" vertical="center" wrapText="1"/>
      <protection locked="0"/>
    </xf>
    <xf numFmtId="0" fontId="6" fillId="0" borderId="20" xfId="1" applyFont="1" applyBorder="1" applyAlignment="1">
      <alignment horizontal="center" vertical="center" wrapText="1"/>
    </xf>
    <xf numFmtId="0" fontId="6" fillId="0" borderId="76" xfId="1" applyFont="1" applyBorder="1" applyAlignment="1">
      <alignment horizontal="center" vertical="center" wrapText="1"/>
    </xf>
    <xf numFmtId="1" fontId="8" fillId="16" borderId="1" xfId="1" applyNumberFormat="1" applyFont="1" applyFill="1" applyBorder="1" applyAlignment="1">
      <alignment horizontal="center" vertical="center" wrapText="1"/>
    </xf>
    <xf numFmtId="1" fontId="8" fillId="16" borderId="14" xfId="1" applyNumberFormat="1" applyFont="1" applyFill="1" applyBorder="1" applyAlignment="1">
      <alignment horizontal="center" vertical="center" wrapText="1"/>
    </xf>
    <xf numFmtId="2" fontId="31" fillId="16" borderId="1" xfId="2" applyNumberFormat="1" applyFont="1" applyFill="1" applyBorder="1" applyAlignment="1" applyProtection="1">
      <alignment horizontal="center" vertical="center" wrapText="1"/>
    </xf>
    <xf numFmtId="2" fontId="31" fillId="16" borderId="14" xfId="2" applyNumberFormat="1" applyFont="1" applyFill="1" applyBorder="1" applyAlignment="1" applyProtection="1">
      <alignment horizontal="center" vertical="center" wrapText="1"/>
    </xf>
    <xf numFmtId="2" fontId="31" fillId="0" borderId="14" xfId="2" applyNumberFormat="1" applyFont="1" applyFill="1" applyBorder="1" applyAlignment="1" applyProtection="1">
      <alignment horizontal="center" vertical="center" wrapText="1"/>
      <protection locked="0"/>
    </xf>
    <xf numFmtId="0" fontId="8" fillId="16" borderId="1" xfId="1" applyFont="1" applyFill="1" applyBorder="1" applyAlignment="1">
      <alignment horizontal="center" vertical="center" wrapText="1"/>
    </xf>
    <xf numFmtId="0" fontId="8" fillId="16" borderId="14" xfId="1" applyFont="1" applyFill="1" applyBorder="1" applyAlignment="1">
      <alignment horizontal="center" vertical="center" wrapText="1"/>
    </xf>
    <xf numFmtId="0" fontId="8" fillId="16" borderId="20" xfId="1" applyFont="1" applyFill="1" applyBorder="1" applyAlignment="1">
      <alignment horizontal="center" vertical="center" wrapText="1"/>
    </xf>
    <xf numFmtId="0" fontId="8" fillId="16" borderId="76" xfId="1" applyFont="1" applyFill="1" applyBorder="1" applyAlignment="1">
      <alignment horizontal="center" vertical="center" wrapText="1"/>
    </xf>
    <xf numFmtId="0" fontId="6" fillId="10" borderId="37" xfId="1" applyFont="1" applyFill="1" applyBorder="1" applyAlignment="1" applyProtection="1">
      <alignment horizontal="left" vertical="center" wrapText="1"/>
      <protection locked="0"/>
    </xf>
    <xf numFmtId="0" fontId="6" fillId="10" borderId="16" xfId="1" applyFont="1" applyFill="1" applyBorder="1" applyAlignment="1" applyProtection="1">
      <alignment horizontal="left" vertical="center" wrapText="1"/>
      <protection locked="0"/>
    </xf>
    <xf numFmtId="0" fontId="6" fillId="10" borderId="43" xfId="1" applyFont="1" applyFill="1" applyBorder="1" applyAlignment="1" applyProtection="1">
      <alignment horizontal="left" vertical="center" wrapText="1"/>
      <protection locked="0"/>
    </xf>
    <xf numFmtId="0" fontId="8" fillId="0" borderId="8"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42" xfId="1" applyFont="1" applyBorder="1" applyAlignment="1">
      <alignment horizontal="center" vertical="center" wrapText="1"/>
    </xf>
    <xf numFmtId="0" fontId="6" fillId="0" borderId="60" xfId="1" applyFont="1" applyBorder="1" applyAlignment="1">
      <alignment horizontal="center" vertical="center" wrapText="1"/>
    </xf>
    <xf numFmtId="0" fontId="6" fillId="0" borderId="53" xfId="1" applyFont="1" applyBorder="1" applyAlignment="1">
      <alignment horizontal="center" vertical="center" wrapText="1"/>
    </xf>
    <xf numFmtId="0" fontId="6" fillId="10" borderId="6" xfId="1" applyFont="1" applyFill="1" applyBorder="1" applyAlignment="1" applyProtection="1">
      <alignment horizontal="center" vertical="center" wrapText="1"/>
      <protection locked="0"/>
    </xf>
    <xf numFmtId="0" fontId="6" fillId="10" borderId="7" xfId="1" applyFont="1" applyFill="1" applyBorder="1" applyAlignment="1" applyProtection="1">
      <alignment horizontal="center" vertical="center" wrapText="1"/>
      <protection locked="0"/>
    </xf>
    <xf numFmtId="9" fontId="6" fillId="10" borderId="6" xfId="1" applyNumberFormat="1" applyFont="1" applyFill="1" applyBorder="1" applyAlignment="1" applyProtection="1">
      <alignment horizontal="center" vertical="center" wrapText="1"/>
      <protection locked="0"/>
    </xf>
    <xf numFmtId="0" fontId="6" fillId="0" borderId="50" xfId="1" applyFont="1" applyBorder="1" applyAlignment="1">
      <alignment horizontal="center" vertical="center" wrapText="1"/>
    </xf>
    <xf numFmtId="0" fontId="6" fillId="0" borderId="67" xfId="1" applyFont="1" applyBorder="1" applyAlignment="1">
      <alignment horizontal="center" vertical="center" wrapText="1"/>
    </xf>
    <xf numFmtId="0" fontId="9" fillId="10" borderId="51" xfId="1" applyFont="1" applyFill="1" applyBorder="1" applyAlignment="1" applyProtection="1">
      <alignment horizontal="left" vertical="top" wrapText="1"/>
      <protection locked="0"/>
    </xf>
    <xf numFmtId="0" fontId="6" fillId="10" borderId="7" xfId="1" applyFill="1" applyBorder="1" applyAlignment="1" applyProtection="1">
      <alignment horizontal="left" vertical="top" wrapText="1"/>
      <protection locked="0"/>
    </xf>
    <xf numFmtId="9" fontId="6" fillId="10" borderId="51" xfId="1" applyNumberFormat="1" applyFill="1" applyBorder="1" applyAlignment="1" applyProtection="1">
      <alignment horizontal="center" vertical="top" wrapText="1"/>
      <protection locked="0"/>
    </xf>
    <xf numFmtId="0" fontId="6" fillId="10" borderId="7" xfId="1" applyFill="1" applyBorder="1" applyAlignment="1" applyProtection="1">
      <alignment horizontal="center" vertical="top" wrapText="1"/>
      <protection locked="0"/>
    </xf>
    <xf numFmtId="0" fontId="6" fillId="10" borderId="7" xfId="1" applyFill="1" applyBorder="1" applyAlignment="1" applyProtection="1">
      <alignment horizontal="justify" vertical="center" wrapText="1"/>
      <protection locked="0"/>
    </xf>
    <xf numFmtId="0" fontId="6" fillId="10" borderId="51" xfId="0" applyFont="1" applyFill="1" applyBorder="1" applyAlignment="1" applyProtection="1">
      <alignment horizontal="center" vertical="center"/>
      <protection locked="0"/>
    </xf>
    <xf numFmtId="0" fontId="6" fillId="10" borderId="46" xfId="0" applyFont="1" applyFill="1" applyBorder="1" applyAlignment="1" applyProtection="1">
      <alignment horizontal="center" vertical="center"/>
      <protection locked="0"/>
    </xf>
    <xf numFmtId="0" fontId="6" fillId="10" borderId="52" xfId="0" applyFont="1" applyFill="1" applyBorder="1" applyAlignment="1" applyProtection="1">
      <alignment horizontal="center"/>
      <protection locked="0"/>
    </xf>
    <xf numFmtId="0" fontId="6" fillId="10" borderId="74" xfId="0" applyFont="1" applyFill="1" applyBorder="1" applyAlignment="1" applyProtection="1">
      <alignment horizontal="center"/>
      <protection locked="0"/>
    </xf>
    <xf numFmtId="9" fontId="6" fillId="10" borderId="52" xfId="1" applyNumberFormat="1" applyFont="1" applyFill="1" applyBorder="1" applyAlignment="1" applyProtection="1">
      <alignment horizontal="center" vertical="center" wrapText="1"/>
      <protection locked="0"/>
    </xf>
    <xf numFmtId="0" fontId="6" fillId="10" borderId="42" xfId="1" applyFont="1" applyFill="1" applyBorder="1" applyAlignment="1" applyProtection="1">
      <alignment horizontal="center" vertical="center" wrapText="1"/>
      <protection locked="0"/>
    </xf>
    <xf numFmtId="0" fontId="6" fillId="10" borderId="52" xfId="1" applyFont="1" applyFill="1" applyBorder="1" applyAlignment="1" applyProtection="1">
      <alignment horizontal="left" vertical="center" wrapText="1"/>
      <protection locked="0"/>
    </xf>
    <xf numFmtId="0" fontId="6" fillId="10" borderId="49" xfId="1" applyFont="1" applyFill="1" applyBorder="1" applyAlignment="1" applyProtection="1">
      <alignment horizontal="left" vertical="center" wrapText="1"/>
      <protection locked="0"/>
    </xf>
    <xf numFmtId="0" fontId="6" fillId="10" borderId="74" xfId="1" applyFont="1" applyFill="1" applyBorder="1" applyAlignment="1" applyProtection="1">
      <alignment horizontal="left" vertical="center" wrapText="1"/>
      <protection locked="0"/>
    </xf>
    <xf numFmtId="0" fontId="6" fillId="10" borderId="6" xfId="1" applyFill="1" applyBorder="1" applyAlignment="1" applyProtection="1">
      <alignment horizontal="left" vertical="center" wrapText="1"/>
      <protection locked="0"/>
    </xf>
    <xf numFmtId="0" fontId="6" fillId="10" borderId="19" xfId="1" applyFill="1" applyBorder="1" applyAlignment="1" applyProtection="1">
      <alignment horizontal="left" vertical="center" wrapText="1"/>
      <protection locked="0"/>
    </xf>
    <xf numFmtId="0" fontId="6" fillId="10" borderId="7" xfId="1" applyFill="1" applyBorder="1" applyAlignment="1" applyProtection="1">
      <alignment horizontal="left" vertical="center" wrapText="1"/>
      <protection locked="0"/>
    </xf>
    <xf numFmtId="9" fontId="6" fillId="10" borderId="6" xfId="1" applyNumberFormat="1" applyFill="1" applyBorder="1" applyAlignment="1" applyProtection="1">
      <alignment horizontal="left" vertical="center" wrapText="1"/>
      <protection locked="0"/>
    </xf>
    <xf numFmtId="9" fontId="6" fillId="10" borderId="19" xfId="1" applyNumberFormat="1" applyFill="1" applyBorder="1" applyAlignment="1" applyProtection="1">
      <alignment horizontal="left" vertical="center" wrapText="1"/>
      <protection locked="0"/>
    </xf>
    <xf numFmtId="9" fontId="6" fillId="10" borderId="7" xfId="1" applyNumberFormat="1" applyFill="1" applyBorder="1" applyAlignment="1" applyProtection="1">
      <alignment horizontal="left" vertical="center" wrapText="1"/>
      <protection locked="0"/>
    </xf>
    <xf numFmtId="0" fontId="6" fillId="10" borderId="6" xfId="1" applyFill="1" applyBorder="1" applyAlignment="1" applyProtection="1">
      <alignment horizontal="center" vertical="center" wrapText="1"/>
      <protection locked="0"/>
    </xf>
    <xf numFmtId="0" fontId="6" fillId="10" borderId="19" xfId="1" applyFill="1" applyBorder="1" applyAlignment="1" applyProtection="1">
      <alignment horizontal="center" vertical="center" wrapText="1"/>
      <protection locked="0"/>
    </xf>
    <xf numFmtId="0" fontId="6" fillId="10" borderId="7" xfId="1" applyFill="1" applyBorder="1" applyAlignment="1" applyProtection="1">
      <alignment horizontal="center" vertical="center" wrapText="1"/>
      <protection locked="0"/>
    </xf>
    <xf numFmtId="0" fontId="6" fillId="10" borderId="41" xfId="1" applyFont="1" applyFill="1" applyBorder="1" applyAlignment="1" applyProtection="1">
      <alignment horizontal="center" vertical="center" wrapText="1"/>
      <protection locked="0"/>
    </xf>
    <xf numFmtId="0" fontId="6" fillId="0" borderId="9" xfId="1" applyFont="1" applyBorder="1" applyAlignment="1" applyProtection="1">
      <alignment horizontal="justify" vertical="center" wrapText="1"/>
      <protection locked="0"/>
    </xf>
    <xf numFmtId="0" fontId="6" fillId="0" borderId="1" xfId="1" applyFont="1" applyBorder="1" applyAlignment="1" applyProtection="1">
      <alignment horizontal="justify" vertical="center" wrapText="1"/>
      <protection locked="0"/>
    </xf>
    <xf numFmtId="0" fontId="6" fillId="0" borderId="14" xfId="1" applyFont="1" applyBorder="1" applyAlignment="1" applyProtection="1">
      <alignment horizontal="justify" vertical="center" wrapText="1"/>
      <protection locked="0"/>
    </xf>
    <xf numFmtId="14" fontId="6" fillId="0" borderId="1" xfId="1" applyNumberFormat="1" applyFont="1" applyBorder="1" applyAlignment="1" applyProtection="1">
      <alignment horizontal="center" vertical="center" wrapText="1"/>
      <protection locked="0"/>
    </xf>
    <xf numFmtId="14" fontId="6" fillId="0" borderId="12" xfId="1" applyNumberFormat="1" applyFont="1" applyBorder="1" applyAlignment="1" applyProtection="1">
      <alignment horizontal="center" vertical="center" wrapText="1"/>
      <protection locked="0"/>
    </xf>
    <xf numFmtId="14" fontId="6" fillId="0" borderId="14" xfId="1" applyNumberFormat="1" applyFont="1" applyBorder="1" applyAlignment="1" applyProtection="1">
      <alignment horizontal="center" vertical="center" wrapText="1"/>
      <protection locked="0"/>
    </xf>
    <xf numFmtId="14" fontId="6" fillId="0" borderId="15" xfId="1" applyNumberFormat="1" applyFont="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16" fontId="6" fillId="10" borderId="37" xfId="1" applyNumberFormat="1" applyFont="1" applyFill="1" applyBorder="1" applyAlignment="1" applyProtection="1">
      <alignment horizontal="center" vertical="center" wrapText="1"/>
      <protection locked="0"/>
    </xf>
    <xf numFmtId="0" fontId="6" fillId="10" borderId="16" xfId="1" applyFont="1" applyFill="1" applyBorder="1" applyAlignment="1" applyProtection="1">
      <alignment horizontal="center" vertical="center" wrapText="1"/>
      <protection locked="0"/>
    </xf>
    <xf numFmtId="0" fontId="6" fillId="10" borderId="43" xfId="1" applyFont="1" applyFill="1" applyBorder="1" applyAlignment="1" applyProtection="1">
      <alignment horizontal="center" vertical="center" wrapText="1"/>
      <protection locked="0"/>
    </xf>
    <xf numFmtId="0" fontId="6" fillId="10" borderId="49" xfId="1" applyFill="1" applyBorder="1" applyAlignment="1" applyProtection="1">
      <alignment horizontal="center" vertical="center" wrapText="1"/>
      <protection locked="0"/>
    </xf>
    <xf numFmtId="0" fontId="10" fillId="10" borderId="37" xfId="1" applyFont="1" applyFill="1" applyBorder="1" applyAlignment="1" applyProtection="1">
      <alignment horizontal="left" vertical="center" wrapText="1"/>
      <protection locked="0"/>
    </xf>
    <xf numFmtId="0" fontId="9" fillId="10" borderId="16" xfId="1" applyFont="1" applyFill="1" applyBorder="1" applyAlignment="1" applyProtection="1">
      <alignment horizontal="left" vertical="center" wrapText="1"/>
      <protection locked="0"/>
    </xf>
    <xf numFmtId="0" fontId="9" fillId="10" borderId="43" xfId="1" applyFont="1" applyFill="1" applyBorder="1" applyAlignment="1" applyProtection="1">
      <alignment horizontal="left" vertical="center" wrapText="1"/>
      <protection locked="0"/>
    </xf>
    <xf numFmtId="0" fontId="6" fillId="10" borderId="19" xfId="1" applyFont="1" applyFill="1" applyBorder="1" applyAlignment="1" applyProtection="1">
      <alignment horizontal="justify" vertical="center" wrapText="1"/>
      <protection locked="0"/>
    </xf>
    <xf numFmtId="0" fontId="6" fillId="0" borderId="8"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6" fillId="0" borderId="37" xfId="1" applyFont="1" applyBorder="1" applyAlignment="1" applyProtection="1">
      <alignment horizontal="center" vertical="center" wrapText="1"/>
      <protection locked="0"/>
    </xf>
    <xf numFmtId="0" fontId="6" fillId="0" borderId="16" xfId="1" applyFont="1" applyBorder="1" applyAlignment="1" applyProtection="1">
      <alignment horizontal="center" vertical="center" wrapText="1"/>
      <protection locked="0"/>
    </xf>
    <xf numFmtId="0" fontId="6" fillId="0" borderId="43" xfId="1" applyFont="1" applyBorder="1" applyAlignment="1" applyProtection="1">
      <alignment horizontal="center" vertical="center" wrapText="1"/>
      <protection locked="0"/>
    </xf>
    <xf numFmtId="14" fontId="6" fillId="10" borderId="55" xfId="1" applyNumberFormat="1" applyFont="1" applyFill="1" applyBorder="1" applyAlignment="1" applyProtection="1">
      <alignment horizontal="center" vertical="center" wrapText="1"/>
      <protection locked="0"/>
    </xf>
    <xf numFmtId="0" fontId="9" fillId="10" borderId="51" xfId="1" applyFont="1" applyFill="1" applyBorder="1" applyAlignment="1" applyProtection="1">
      <alignment horizontal="center" vertical="center" wrapText="1"/>
      <protection locked="0"/>
    </xf>
    <xf numFmtId="0" fontId="6" fillId="0" borderId="54" xfId="1" applyFont="1" applyBorder="1" applyAlignment="1" applyProtection="1">
      <alignment horizontal="center" vertical="center" wrapText="1"/>
      <protection locked="0"/>
    </xf>
    <xf numFmtId="0" fontId="6" fillId="10" borderId="1" xfId="1" applyFill="1" applyBorder="1" applyAlignment="1" applyProtection="1">
      <alignment horizontal="left" vertical="center" wrapText="1"/>
      <protection locked="0"/>
    </xf>
    <xf numFmtId="0" fontId="6" fillId="10" borderId="1" xfId="1" applyFill="1" applyBorder="1" applyAlignment="1" applyProtection="1">
      <alignment horizontal="justify" vertical="center" wrapText="1"/>
      <protection locked="0"/>
    </xf>
    <xf numFmtId="0" fontId="0" fillId="10" borderId="1" xfId="0"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6" fillId="10" borderId="20" xfId="1" applyFont="1" applyFill="1" applyBorder="1" applyAlignment="1" applyProtection="1">
      <alignment horizontal="center" vertical="center" wrapText="1"/>
      <protection locked="0"/>
    </xf>
    <xf numFmtId="0" fontId="0" fillId="10" borderId="20" xfId="0" applyFill="1" applyBorder="1" applyAlignment="1" applyProtection="1">
      <alignment horizontal="center" vertical="center" wrapText="1"/>
      <protection locked="0"/>
    </xf>
    <xf numFmtId="0" fontId="0" fillId="10" borderId="76" xfId="0" applyFill="1" applyBorder="1" applyAlignment="1" applyProtection="1">
      <alignment horizontal="center" vertical="center" wrapText="1"/>
      <protection locked="0"/>
    </xf>
    <xf numFmtId="0" fontId="6" fillId="0" borderId="52" xfId="1" applyFont="1" applyBorder="1" applyAlignment="1" applyProtection="1">
      <alignment horizontal="left" vertical="center" wrapText="1"/>
      <protection locked="0"/>
    </xf>
    <xf numFmtId="0" fontId="6" fillId="0" borderId="74" xfId="1" applyFont="1" applyBorder="1" applyAlignment="1" applyProtection="1">
      <alignment horizontal="left" vertical="center" wrapText="1"/>
      <protection locked="0"/>
    </xf>
    <xf numFmtId="0" fontId="35" fillId="0" borderId="1" xfId="1" applyFont="1" applyBorder="1" applyAlignment="1" applyProtection="1">
      <alignment horizontal="left" vertical="center" wrapText="1"/>
    </xf>
    <xf numFmtId="0" fontId="35" fillId="0" borderId="6" xfId="1" applyFont="1" applyBorder="1" applyAlignment="1" applyProtection="1">
      <alignment horizontal="left" vertical="center" wrapText="1"/>
    </xf>
    <xf numFmtId="0" fontId="21" fillId="0" borderId="2" xfId="1" applyFont="1" applyBorder="1" applyAlignment="1" applyProtection="1">
      <alignment horizontal="center" vertical="center" wrapText="1"/>
    </xf>
    <xf numFmtId="0" fontId="21" fillId="0" borderId="32" xfId="1" applyFont="1" applyBorder="1" applyAlignment="1" applyProtection="1">
      <alignment horizontal="center" vertical="center" wrapText="1"/>
    </xf>
    <xf numFmtId="0" fontId="21" fillId="0" borderId="3" xfId="1" applyFont="1" applyBorder="1" applyAlignment="1" applyProtection="1">
      <alignment horizontal="center" vertical="center" wrapText="1"/>
    </xf>
    <xf numFmtId="0" fontId="21" fillId="0" borderId="23" xfId="1" applyFont="1" applyBorder="1" applyAlignment="1" applyProtection="1">
      <alignment horizontal="center" vertical="center" wrapText="1"/>
    </xf>
    <xf numFmtId="0" fontId="21" fillId="0" borderId="0" xfId="1" applyFont="1" applyBorder="1" applyAlignment="1" applyProtection="1">
      <alignment horizontal="center" vertical="center" wrapText="1"/>
    </xf>
    <xf numFmtId="0" fontId="21" fillId="0" borderId="24" xfId="1" applyFont="1" applyBorder="1" applyAlignment="1" applyProtection="1">
      <alignment horizontal="center" vertical="center" wrapText="1"/>
    </xf>
    <xf numFmtId="0" fontId="0" fillId="0" borderId="1" xfId="0" applyBorder="1" applyAlignment="1" applyProtection="1">
      <alignment horizontal="center"/>
    </xf>
    <xf numFmtId="0" fontId="21" fillId="8" borderId="1" xfId="1"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6" fillId="10" borderId="51" xfId="0" applyFont="1" applyFill="1" applyBorder="1" applyAlignment="1">
      <alignment horizontal="center" vertical="center" wrapText="1"/>
    </xf>
    <xf numFmtId="0" fontId="6" fillId="10" borderId="51" xfId="0" applyFont="1" applyFill="1" applyBorder="1" applyAlignment="1" applyProtection="1">
      <alignment horizontal="center" vertical="center" wrapText="1"/>
      <protection locked="0"/>
    </xf>
    <xf numFmtId="0" fontId="0" fillId="10" borderId="7" xfId="0" applyFill="1" applyBorder="1" applyAlignment="1">
      <alignment vertical="center" wrapText="1"/>
    </xf>
    <xf numFmtId="1" fontId="6" fillId="10" borderId="51" xfId="1" applyNumberFormat="1" applyFont="1" applyFill="1" applyBorder="1" applyAlignment="1">
      <alignment horizontal="center" vertical="center" wrapText="1"/>
    </xf>
    <xf numFmtId="2" fontId="9" fillId="10" borderId="51" xfId="2" applyNumberFormat="1" applyFont="1" applyFill="1" applyBorder="1" applyAlignment="1" applyProtection="1">
      <alignment horizontal="center" vertical="center" wrapText="1"/>
    </xf>
    <xf numFmtId="0" fontId="6" fillId="10" borderId="51" xfId="1" applyFont="1" applyFill="1" applyBorder="1" applyAlignment="1">
      <alignment horizontal="center" vertical="center" wrapText="1"/>
    </xf>
    <xf numFmtId="0" fontId="31" fillId="10" borderId="51" xfId="1" applyFont="1" applyFill="1" applyBorder="1" applyAlignment="1" applyProtection="1">
      <alignment horizontal="center" vertical="center" wrapText="1"/>
      <protection locked="0"/>
    </xf>
    <xf numFmtId="0" fontId="9" fillId="10" borderId="51" xfId="1" applyFont="1" applyFill="1" applyBorder="1" applyAlignment="1" applyProtection="1">
      <alignment horizontal="center" vertical="center" wrapText="1"/>
    </xf>
    <xf numFmtId="1" fontId="9" fillId="10" borderId="51" xfId="2" applyNumberFormat="1" applyFont="1" applyFill="1" applyBorder="1" applyAlignment="1" applyProtection="1">
      <alignment horizontal="center" vertical="center" wrapText="1"/>
    </xf>
    <xf numFmtId="0" fontId="11" fillId="0" borderId="39"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75" xfId="1" applyFont="1" applyBorder="1" applyAlignment="1">
      <alignment horizontal="center" vertical="center" wrapText="1"/>
    </xf>
    <xf numFmtId="0" fontId="11" fillId="0" borderId="66" xfId="1" applyFont="1" applyBorder="1" applyAlignment="1">
      <alignment horizontal="center" vertical="center" wrapText="1"/>
    </xf>
    <xf numFmtId="0" fontId="11" fillId="0" borderId="44"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73" xfId="1" applyFont="1" applyBorder="1" applyAlignment="1">
      <alignment horizontal="center" vertical="center" wrapText="1"/>
    </xf>
    <xf numFmtId="0" fontId="11" fillId="0" borderId="17" xfId="1" applyFont="1" applyBorder="1" applyAlignment="1">
      <alignment horizontal="center"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9" fillId="9" borderId="37" xfId="1" applyFont="1" applyFill="1" applyBorder="1" applyAlignment="1">
      <alignment horizontal="center" vertical="center" wrapText="1"/>
    </xf>
    <xf numFmtId="0" fontId="9" fillId="9" borderId="52" xfId="1" applyFont="1" applyFill="1" applyBorder="1" applyAlignment="1">
      <alignment horizontal="center" vertical="center" wrapText="1"/>
    </xf>
    <xf numFmtId="0" fontId="9" fillId="9" borderId="44" xfId="1" applyFont="1" applyFill="1" applyBorder="1" applyAlignment="1">
      <alignment horizontal="center" vertical="center" wrapText="1"/>
    </xf>
    <xf numFmtId="0" fontId="9" fillId="9" borderId="26" xfId="1" applyFont="1" applyFill="1" applyBorder="1" applyAlignment="1">
      <alignment horizontal="center" vertical="center" wrapText="1"/>
    </xf>
    <xf numFmtId="0" fontId="9" fillId="9" borderId="61" xfId="1" applyFont="1" applyFill="1" applyBorder="1" applyAlignment="1">
      <alignment horizontal="center" vertical="center" wrapText="1"/>
    </xf>
    <xf numFmtId="0" fontId="9" fillId="9" borderId="62" xfId="1" applyFont="1" applyFill="1" applyBorder="1" applyAlignment="1">
      <alignment horizontal="center" vertical="center" wrapText="1"/>
    </xf>
    <xf numFmtId="0" fontId="9" fillId="7" borderId="40" xfId="1" applyFont="1" applyFill="1" applyBorder="1" applyAlignment="1">
      <alignment horizontal="center" vertical="center" wrapText="1"/>
    </xf>
    <xf numFmtId="0" fontId="9" fillId="7" borderId="41" xfId="1"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9" fillId="9" borderId="2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2" xfId="1" applyFont="1" applyFill="1" applyBorder="1" applyAlignment="1">
      <alignment horizontal="center" vertical="center" wrapText="1"/>
    </xf>
    <xf numFmtId="0" fontId="9" fillId="9" borderId="11" xfId="1" applyFont="1" applyFill="1" applyBorder="1" applyAlignment="1">
      <alignment horizontal="center" vertical="center" wrapText="1"/>
    </xf>
    <xf numFmtId="0" fontId="9" fillId="9" borderId="39" xfId="0" applyFont="1" applyFill="1" applyBorder="1" applyAlignment="1" applyProtection="1">
      <alignment horizontal="center" vertical="center" wrapText="1"/>
    </xf>
    <xf numFmtId="0" fontId="9" fillId="9" borderId="44" xfId="0" applyFont="1" applyFill="1" applyBorder="1" applyAlignment="1" applyProtection="1">
      <alignment horizontal="center" vertical="center" wrapText="1"/>
    </xf>
    <xf numFmtId="0" fontId="9" fillId="9" borderId="30" xfId="0" applyFont="1" applyFill="1" applyBorder="1" applyAlignment="1" applyProtection="1">
      <alignment horizontal="center" vertical="center" wrapText="1"/>
    </xf>
    <xf numFmtId="0" fontId="9" fillId="9" borderId="17" xfId="0" applyFont="1" applyFill="1" applyBorder="1" applyAlignment="1" applyProtection="1">
      <alignment horizontal="center" vertical="center" wrapText="1"/>
    </xf>
    <xf numFmtId="0" fontId="9" fillId="9" borderId="38" xfId="0" applyFont="1" applyFill="1" applyBorder="1" applyAlignment="1" applyProtection="1">
      <alignment horizontal="center" vertical="center" wrapText="1"/>
    </xf>
    <xf numFmtId="0" fontId="9" fillId="9" borderId="28" xfId="0" applyFont="1" applyFill="1" applyBorder="1" applyAlignment="1" applyProtection="1">
      <alignment horizontal="center" vertical="center" wrapText="1"/>
    </xf>
    <xf numFmtId="0" fontId="9" fillId="9" borderId="29" xfId="0" applyFont="1" applyFill="1" applyBorder="1" applyAlignment="1" applyProtection="1">
      <alignment horizontal="center" vertical="center" wrapText="1"/>
    </xf>
    <xf numFmtId="0" fontId="9" fillId="9" borderId="2" xfId="1" applyFont="1" applyFill="1" applyBorder="1" applyAlignment="1">
      <alignment horizontal="center" vertical="center" wrapText="1"/>
    </xf>
    <xf numFmtId="0" fontId="9" fillId="9" borderId="23" xfId="1" applyFont="1" applyFill="1" applyBorder="1" applyAlignment="1">
      <alignment horizontal="center" vertical="center" wrapText="1"/>
    </xf>
    <xf numFmtId="0" fontId="9" fillId="9" borderId="0" xfId="0" applyFont="1" applyFill="1" applyBorder="1" applyAlignment="1" applyProtection="1">
      <alignment horizontal="center" vertical="center" wrapText="1"/>
    </xf>
    <xf numFmtId="0" fontId="9" fillId="9" borderId="8" xfId="0" applyFont="1" applyFill="1" applyBorder="1" applyAlignment="1" applyProtection="1">
      <alignment horizontal="center" vertical="center" wrapText="1"/>
    </xf>
    <xf numFmtId="0" fontId="9" fillId="9" borderId="10"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9" fillId="9" borderId="47" xfId="0" applyFont="1" applyFill="1" applyBorder="1" applyAlignment="1" applyProtection="1">
      <alignment horizontal="center" vertical="center" wrapText="1"/>
    </xf>
    <xf numFmtId="0" fontId="9" fillId="9" borderId="48" xfId="0" applyFont="1" applyFill="1" applyBorder="1" applyAlignment="1" applyProtection="1">
      <alignment horizontal="center" vertical="center" wrapText="1"/>
    </xf>
    <xf numFmtId="0" fontId="9" fillId="9" borderId="3" xfId="0" applyFont="1" applyFill="1" applyBorder="1" applyAlignment="1" applyProtection="1">
      <alignment horizontal="center" vertical="center" wrapText="1"/>
    </xf>
    <xf numFmtId="0" fontId="9" fillId="9" borderId="1" xfId="0" applyFont="1" applyFill="1" applyBorder="1" applyAlignment="1" applyProtection="1">
      <alignment horizontal="center" vertical="center" wrapText="1"/>
    </xf>
    <xf numFmtId="0" fontId="9" fillId="9" borderId="25" xfId="1" applyFont="1" applyFill="1" applyBorder="1" applyAlignment="1">
      <alignment horizontal="center" vertical="center" wrapText="1"/>
    </xf>
    <xf numFmtId="0" fontId="9" fillId="9" borderId="27" xfId="1" applyFont="1" applyFill="1" applyBorder="1" applyAlignment="1">
      <alignment horizontal="center" vertical="center" wrapText="1"/>
    </xf>
    <xf numFmtId="0" fontId="9" fillId="7" borderId="37" xfId="1" applyFont="1" applyFill="1" applyBorder="1" applyAlignment="1">
      <alignment horizontal="center" vertical="center" wrapText="1"/>
    </xf>
    <xf numFmtId="0" fontId="9" fillId="7" borderId="52" xfId="1"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9" fillId="15" borderId="6" xfId="0" applyFont="1" applyFill="1" applyBorder="1" applyAlignment="1" applyProtection="1">
      <alignment horizontal="center" vertical="center" wrapText="1"/>
    </xf>
    <xf numFmtId="0" fontId="9" fillId="15" borderId="19" xfId="0" applyFont="1" applyFill="1" applyBorder="1" applyAlignment="1" applyProtection="1">
      <alignment horizontal="center" vertical="center" wrapText="1"/>
    </xf>
    <xf numFmtId="0" fontId="9" fillId="9" borderId="32" xfId="1" applyFont="1" applyFill="1" applyBorder="1" applyAlignment="1">
      <alignment horizontal="center" vertical="center" wrapText="1"/>
    </xf>
    <xf numFmtId="0" fontId="9" fillId="9" borderId="4" xfId="1" applyFont="1" applyFill="1" applyBorder="1" applyAlignment="1">
      <alignment horizontal="center" vertical="center" wrapText="1"/>
    </xf>
    <xf numFmtId="0" fontId="9" fillId="9" borderId="18" xfId="1" applyFont="1" applyFill="1" applyBorder="1" applyAlignment="1">
      <alignment horizontal="center" vertical="center" wrapText="1"/>
    </xf>
    <xf numFmtId="0" fontId="9" fillId="9" borderId="48" xfId="1" applyFont="1" applyFill="1" applyBorder="1" applyAlignment="1">
      <alignment horizontal="center" vertical="center" wrapText="1"/>
    </xf>
    <xf numFmtId="0" fontId="9" fillId="9" borderId="49" xfId="1" applyFont="1" applyFill="1" applyBorder="1" applyAlignment="1">
      <alignment horizontal="center" vertical="center" wrapText="1"/>
    </xf>
    <xf numFmtId="0" fontId="9" fillId="9" borderId="47" xfId="1" applyFont="1" applyFill="1" applyBorder="1" applyAlignment="1">
      <alignment horizontal="center" vertical="center" wrapText="1"/>
    </xf>
    <xf numFmtId="0" fontId="9" fillId="9" borderId="16" xfId="1" applyFont="1" applyFill="1" applyBorder="1" applyAlignment="1">
      <alignment horizontal="center" vertical="center" wrapText="1"/>
    </xf>
    <xf numFmtId="0" fontId="9" fillId="9" borderId="56" xfId="0"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9" fillId="9" borderId="39" xfId="1" applyFont="1" applyFill="1" applyBorder="1" applyAlignment="1">
      <alignment horizontal="center" vertical="center" wrapText="1"/>
    </xf>
    <xf numFmtId="0" fontId="9" fillId="9" borderId="38" xfId="1" applyFont="1" applyFill="1" applyBorder="1" applyAlignment="1">
      <alignment horizontal="center" vertical="center" wrapText="1"/>
    </xf>
    <xf numFmtId="0" fontId="9" fillId="9" borderId="28" xfId="1" applyFont="1" applyFill="1" applyBorder="1" applyAlignment="1">
      <alignment horizontal="center" vertical="center" wrapText="1"/>
    </xf>
    <xf numFmtId="0" fontId="9" fillId="9" borderId="29" xfId="1" applyFont="1" applyFill="1" applyBorder="1" applyAlignment="1">
      <alignment horizontal="center" vertical="center" wrapText="1"/>
    </xf>
    <xf numFmtId="0" fontId="9" fillId="9" borderId="57" xfId="1" applyFont="1" applyFill="1" applyBorder="1" applyAlignment="1">
      <alignment horizontal="center" vertical="center" wrapText="1"/>
    </xf>
    <xf numFmtId="0" fontId="9" fillId="9" borderId="58" xfId="1" applyFont="1" applyFill="1" applyBorder="1" applyAlignment="1">
      <alignment horizontal="center" vertical="center" wrapText="1"/>
    </xf>
    <xf numFmtId="0" fontId="9" fillId="9" borderId="19" xfId="1" applyFont="1" applyFill="1" applyBorder="1" applyAlignment="1">
      <alignment horizontal="center" vertical="center" wrapText="1"/>
    </xf>
    <xf numFmtId="0" fontId="9" fillId="9" borderId="33" xfId="1" applyFont="1" applyFill="1" applyBorder="1" applyAlignment="1">
      <alignment horizontal="center" vertical="center" wrapText="1"/>
    </xf>
    <xf numFmtId="0" fontId="9" fillId="9" borderId="35" xfId="1" applyFont="1" applyFill="1" applyBorder="1" applyAlignment="1">
      <alignment horizontal="center" vertical="center" wrapText="1"/>
    </xf>
    <xf numFmtId="0" fontId="9" fillId="9" borderId="0" xfId="1" applyFont="1" applyFill="1" applyBorder="1" applyAlignment="1">
      <alignment horizontal="center" vertical="center" wrapText="1"/>
    </xf>
    <xf numFmtId="0" fontId="9" fillId="9" borderId="59" xfId="0" applyFont="1" applyFill="1" applyBorder="1" applyAlignment="1" applyProtection="1">
      <alignment horizontal="center" vertical="center" wrapText="1"/>
    </xf>
    <xf numFmtId="0" fontId="9" fillId="9" borderId="54" xfId="0" applyFont="1" applyFill="1" applyBorder="1" applyAlignment="1" applyProtection="1">
      <alignment horizontal="center" vertical="center" wrapText="1"/>
    </xf>
    <xf numFmtId="0" fontId="9" fillId="9" borderId="11" xfId="1" applyFont="1" applyFill="1" applyBorder="1" applyAlignment="1">
      <alignment horizontal="center" vertical="center" textRotation="90" wrapText="1"/>
    </xf>
    <xf numFmtId="0" fontId="9" fillId="9" borderId="47" xfId="1" applyFont="1" applyFill="1" applyBorder="1" applyAlignment="1">
      <alignment horizontal="center" vertical="center" textRotation="90" wrapText="1"/>
    </xf>
    <xf numFmtId="0" fontId="9" fillId="9" borderId="1" xfId="1" applyFont="1" applyFill="1" applyBorder="1" applyAlignment="1">
      <alignment horizontal="center" vertical="center" textRotation="90" wrapText="1"/>
    </xf>
    <xf numFmtId="0" fontId="9" fillId="9" borderId="6" xfId="1" applyFont="1" applyFill="1" applyBorder="1" applyAlignment="1">
      <alignment horizontal="center" vertical="center" textRotation="90" wrapText="1"/>
    </xf>
    <xf numFmtId="0" fontId="9" fillId="9" borderId="40" xfId="0" applyFont="1" applyFill="1" applyBorder="1" applyAlignment="1" applyProtection="1">
      <alignment horizontal="center" vertical="center" wrapText="1"/>
    </xf>
    <xf numFmtId="0" fontId="9" fillId="9" borderId="41"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24" fillId="10" borderId="9" xfId="1" applyFont="1" applyFill="1" applyBorder="1" applyAlignment="1" applyProtection="1">
      <alignment horizontal="center" vertical="center" wrapText="1"/>
      <protection locked="0"/>
    </xf>
    <xf numFmtId="0" fontId="24" fillId="10" borderId="1" xfId="1" applyFont="1" applyFill="1" applyBorder="1" applyAlignment="1" applyProtection="1">
      <alignment horizontal="center" vertical="center" wrapText="1"/>
      <protection locked="0"/>
    </xf>
    <xf numFmtId="0" fontId="24" fillId="10" borderId="14" xfId="1" applyFont="1" applyFill="1" applyBorder="1" applyAlignment="1" applyProtection="1">
      <alignment horizontal="center" vertical="center" wrapText="1"/>
      <protection locked="0"/>
    </xf>
    <xf numFmtId="0" fontId="9" fillId="9" borderId="21" xfId="1" applyFont="1" applyFill="1" applyBorder="1" applyAlignment="1">
      <alignment horizontal="center" vertical="center" textRotation="90" wrapText="1"/>
    </xf>
    <xf numFmtId="0" fontId="9" fillId="9" borderId="3" xfId="1" applyFont="1" applyFill="1" applyBorder="1" applyAlignment="1">
      <alignment horizontal="center" vertical="center" textRotation="90" wrapText="1"/>
    </xf>
    <xf numFmtId="2" fontId="9" fillId="10" borderId="9" xfId="2" applyNumberFormat="1" applyFont="1" applyFill="1" applyBorder="1" applyAlignment="1" applyProtection="1">
      <alignment horizontal="center" vertical="center" wrapText="1"/>
    </xf>
    <xf numFmtId="2" fontId="9" fillId="10" borderId="1" xfId="2" applyNumberFormat="1" applyFont="1" applyFill="1" applyBorder="1" applyAlignment="1" applyProtection="1">
      <alignment horizontal="center" vertical="center" wrapText="1"/>
    </xf>
    <xf numFmtId="2" fontId="9" fillId="10" borderId="14" xfId="2" applyNumberFormat="1" applyFont="1" applyFill="1" applyBorder="1" applyAlignment="1" applyProtection="1">
      <alignment horizontal="center" vertical="center" wrapText="1"/>
    </xf>
    <xf numFmtId="0" fontId="6" fillId="10" borderId="9" xfId="1" applyFill="1" applyBorder="1" applyAlignment="1" applyProtection="1">
      <alignment horizontal="center" vertical="top" wrapText="1"/>
      <protection locked="0"/>
    </xf>
    <xf numFmtId="0" fontId="6" fillId="10" borderId="1" xfId="1" applyFill="1" applyBorder="1" applyAlignment="1" applyProtection="1">
      <alignment horizontal="center" vertical="top" wrapText="1"/>
      <protection locked="0"/>
    </xf>
    <xf numFmtId="0" fontId="6" fillId="10" borderId="9"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1" xfId="0" applyFont="1" applyFill="1" applyBorder="1" applyAlignment="1" applyProtection="1">
      <alignment horizontal="left" vertical="center"/>
      <protection locked="0"/>
    </xf>
    <xf numFmtId="0" fontId="6" fillId="10" borderId="9" xfId="0" applyFont="1" applyFill="1" applyBorder="1" applyAlignment="1" applyProtection="1">
      <alignment horizontal="center" vertical="center"/>
      <protection locked="0"/>
    </xf>
    <xf numFmtId="0" fontId="6" fillId="10" borderId="7"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protection locked="0"/>
    </xf>
    <xf numFmtId="0" fontId="6" fillId="10" borderId="42" xfId="0" applyFont="1" applyFill="1" applyBorder="1" applyAlignment="1" applyProtection="1">
      <alignment horizontal="center"/>
      <protection locked="0"/>
    </xf>
    <xf numFmtId="0" fontId="6" fillId="10" borderId="12" xfId="0" applyFont="1" applyFill="1" applyBorder="1" applyAlignment="1" applyProtection="1">
      <alignment horizontal="center"/>
      <protection locked="0"/>
    </xf>
    <xf numFmtId="14" fontId="6" fillId="10" borderId="1" xfId="1" applyNumberFormat="1" applyFont="1" applyFill="1" applyBorder="1" applyAlignment="1" applyProtection="1">
      <alignment horizontal="center" vertical="center" wrapText="1"/>
      <protection locked="0"/>
    </xf>
    <xf numFmtId="14" fontId="6" fillId="10" borderId="14" xfId="1" applyNumberFormat="1" applyFont="1" applyFill="1" applyBorder="1" applyAlignment="1" applyProtection="1">
      <alignment horizontal="center" vertical="center" wrapText="1"/>
      <protection locked="0"/>
    </xf>
    <xf numFmtId="0" fontId="6" fillId="10" borderId="9" xfId="1" applyFill="1" applyBorder="1" applyAlignment="1" applyProtection="1">
      <alignment horizontal="left" wrapText="1"/>
      <protection locked="0"/>
    </xf>
    <xf numFmtId="0" fontId="6" fillId="10" borderId="7" xfId="1" applyFill="1" applyBorder="1" applyAlignment="1" applyProtection="1">
      <alignment horizontal="left" wrapText="1"/>
      <protection locked="0"/>
    </xf>
    <xf numFmtId="0" fontId="6" fillId="10" borderId="1" xfId="1" applyFill="1" applyBorder="1" applyAlignment="1" applyProtection="1">
      <alignment horizontal="left" wrapText="1"/>
      <protection locked="0"/>
    </xf>
    <xf numFmtId="0" fontId="6" fillId="10" borderId="9" xfId="1" applyFont="1" applyFill="1" applyBorder="1" applyAlignment="1">
      <alignment horizontal="center" vertical="center" wrapText="1"/>
    </xf>
    <xf numFmtId="0" fontId="6" fillId="10" borderId="1" xfId="1" applyFont="1" applyFill="1" applyBorder="1" applyAlignment="1">
      <alignment horizontal="center" vertical="center" wrapText="1"/>
    </xf>
    <xf numFmtId="0" fontId="6" fillId="10" borderId="14" xfId="1"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1" fontId="6" fillId="10" borderId="64" xfId="1" applyNumberFormat="1" applyFont="1" applyFill="1" applyBorder="1" applyAlignment="1">
      <alignment horizontal="center" vertical="center" wrapText="1"/>
    </xf>
    <xf numFmtId="1" fontId="6" fillId="10" borderId="21" xfId="1" applyNumberFormat="1" applyFont="1" applyFill="1" applyBorder="1" applyAlignment="1">
      <alignment horizontal="center" vertical="center" wrapText="1"/>
    </xf>
    <xf numFmtId="1" fontId="6" fillId="10" borderId="45" xfId="1" applyNumberFormat="1" applyFont="1" applyFill="1" applyBorder="1" applyAlignment="1">
      <alignment horizontal="center" vertical="center" wrapText="1"/>
    </xf>
    <xf numFmtId="2" fontId="9" fillId="10" borderId="6" xfId="2" applyNumberFormat="1" applyFont="1" applyFill="1" applyBorder="1" applyAlignment="1" applyProtection="1">
      <alignment horizontal="center" vertical="center" wrapText="1"/>
    </xf>
    <xf numFmtId="2" fontId="9" fillId="10" borderId="46" xfId="2" applyNumberFormat="1" applyFont="1" applyFill="1" applyBorder="1" applyAlignment="1" applyProtection="1">
      <alignment horizontal="center" vertical="center" wrapText="1"/>
    </xf>
    <xf numFmtId="0" fontId="31" fillId="10" borderId="1" xfId="1" applyFont="1" applyFill="1" applyBorder="1" applyAlignment="1" applyProtection="1">
      <alignment horizontal="center" vertical="center" wrapText="1"/>
      <protection locked="0"/>
    </xf>
    <xf numFmtId="0" fontId="31" fillId="10" borderId="14" xfId="1" applyFont="1" applyFill="1" applyBorder="1" applyAlignment="1" applyProtection="1">
      <alignment horizontal="center" vertical="center" wrapText="1"/>
      <protection locked="0"/>
    </xf>
    <xf numFmtId="1" fontId="9" fillId="10" borderId="6" xfId="2" applyNumberFormat="1" applyFont="1" applyFill="1" applyBorder="1" applyAlignment="1" applyProtection="1">
      <alignment horizontal="center" vertical="center" wrapText="1"/>
    </xf>
    <xf numFmtId="1" fontId="9" fillId="10" borderId="46" xfId="2" applyNumberFormat="1" applyFont="1" applyFill="1" applyBorder="1" applyAlignment="1" applyProtection="1">
      <alignment horizontal="center" vertical="center" wrapText="1"/>
    </xf>
    <xf numFmtId="0" fontId="6" fillId="10" borderId="51" xfId="0" applyFont="1" applyFill="1" applyBorder="1" applyAlignment="1" applyProtection="1">
      <alignment horizontal="left" vertical="center" wrapText="1"/>
      <protection locked="0"/>
    </xf>
    <xf numFmtId="0" fontId="6" fillId="10" borderId="19" xfId="0" applyFont="1" applyFill="1" applyBorder="1" applyAlignment="1" applyProtection="1">
      <alignment horizontal="left" vertical="center" wrapText="1"/>
      <protection locked="0"/>
    </xf>
    <xf numFmtId="0" fontId="6" fillId="10" borderId="46" xfId="0" applyFont="1" applyFill="1" applyBorder="1" applyAlignment="1" applyProtection="1">
      <alignment horizontal="left" vertical="center" wrapText="1"/>
      <protection locked="0"/>
    </xf>
    <xf numFmtId="0" fontId="6" fillId="10" borderId="19" xfId="0" applyFont="1" applyFill="1" applyBorder="1" applyAlignment="1" applyProtection="1">
      <alignment horizontal="center" vertical="center"/>
      <protection locked="0"/>
    </xf>
    <xf numFmtId="0" fontId="6" fillId="10" borderId="49" xfId="0" applyFont="1" applyFill="1" applyBorder="1" applyAlignment="1" applyProtection="1">
      <alignment horizontal="center"/>
      <protection locked="0"/>
    </xf>
    <xf numFmtId="0" fontId="6" fillId="10" borderId="1" xfId="1" applyFont="1" applyFill="1" applyBorder="1" applyAlignment="1" applyProtection="1">
      <alignment horizontal="left" vertical="center" wrapText="1"/>
      <protection locked="0"/>
    </xf>
    <xf numFmtId="0" fontId="6" fillId="10" borderId="14" xfId="1" applyFont="1" applyFill="1" applyBorder="1" applyAlignment="1" applyProtection="1">
      <alignment horizontal="left" vertical="center" wrapText="1"/>
      <protection locked="0"/>
    </xf>
    <xf numFmtId="0" fontId="6" fillId="10" borderId="9" xfId="1" applyFill="1" applyBorder="1" applyAlignment="1" applyProtection="1">
      <alignment horizontal="left" vertical="top" wrapText="1"/>
      <protection locked="0"/>
    </xf>
    <xf numFmtId="0" fontId="6" fillId="10" borderId="1" xfId="1" applyFill="1" applyBorder="1" applyAlignment="1" applyProtection="1">
      <alignment horizontal="left" vertical="top" wrapText="1"/>
      <protection locked="0"/>
    </xf>
    <xf numFmtId="16" fontId="6" fillId="10" borderId="51" xfId="1" quotePrefix="1" applyNumberFormat="1" applyFill="1" applyBorder="1" applyAlignment="1" applyProtection="1">
      <alignment horizontal="center" vertical="top" wrapText="1"/>
      <protection locked="0"/>
    </xf>
    <xf numFmtId="0" fontId="6" fillId="10" borderId="19" xfId="1" applyFill="1" applyBorder="1" applyAlignment="1" applyProtection="1">
      <alignment horizontal="center" vertical="top" wrapText="1"/>
      <protection locked="0"/>
    </xf>
    <xf numFmtId="0" fontId="6" fillId="10" borderId="46" xfId="1" applyFill="1" applyBorder="1" applyAlignment="1" applyProtection="1">
      <alignment horizontal="center" vertical="top" wrapText="1"/>
      <protection locked="0"/>
    </xf>
    <xf numFmtId="1" fontId="6" fillId="10" borderId="9" xfId="1" applyNumberFormat="1" applyFont="1" applyFill="1" applyBorder="1" applyAlignment="1">
      <alignment horizontal="center" vertical="center" wrapText="1"/>
    </xf>
    <xf numFmtId="1" fontId="6" fillId="10" borderId="1" xfId="1" applyNumberFormat="1" applyFont="1" applyFill="1" applyBorder="1" applyAlignment="1">
      <alignment horizontal="center" vertical="center" wrapText="1"/>
    </xf>
    <xf numFmtId="1" fontId="6" fillId="10" borderId="14" xfId="1" applyNumberFormat="1" applyFont="1" applyFill="1" applyBorder="1" applyAlignment="1">
      <alignment horizontal="center" vertical="center" wrapText="1"/>
    </xf>
    <xf numFmtId="0" fontId="58" fillId="10" borderId="9" xfId="1" applyFont="1" applyFill="1" applyBorder="1" applyAlignment="1" applyProtection="1">
      <alignment horizontal="center" vertical="center" wrapText="1"/>
      <protection locked="0"/>
    </xf>
    <xf numFmtId="0" fontId="58" fillId="10" borderId="14" xfId="1" applyFont="1" applyFill="1" applyBorder="1" applyAlignment="1" applyProtection="1">
      <alignment horizontal="center" vertical="center" wrapText="1"/>
      <protection locked="0"/>
    </xf>
    <xf numFmtId="2" fontId="58" fillId="10" borderId="9" xfId="2" applyNumberFormat="1" applyFont="1" applyFill="1" applyBorder="1" applyAlignment="1" applyProtection="1">
      <alignment horizontal="center" vertical="center" wrapText="1"/>
      <protection locked="0"/>
    </xf>
    <xf numFmtId="2" fontId="58" fillId="10" borderId="14" xfId="2" applyNumberFormat="1" applyFont="1" applyFill="1" applyBorder="1" applyAlignment="1" applyProtection="1">
      <alignment horizontal="center" vertical="center" wrapText="1"/>
      <protection locked="0"/>
    </xf>
    <xf numFmtId="14" fontId="24" fillId="10" borderId="9" xfId="1" applyNumberFormat="1" applyFont="1" applyFill="1" applyBorder="1" applyAlignment="1" applyProtection="1">
      <alignment horizontal="center" vertical="center" wrapText="1"/>
      <protection locked="0"/>
    </xf>
    <xf numFmtId="14" fontId="24" fillId="10" borderId="14" xfId="1" applyNumberFormat="1" applyFont="1" applyFill="1" applyBorder="1" applyAlignment="1" applyProtection="1">
      <alignment horizontal="center" vertical="center" wrapText="1"/>
      <protection locked="0"/>
    </xf>
    <xf numFmtId="0" fontId="6" fillId="10" borderId="46" xfId="1" applyFill="1" applyBorder="1" applyAlignment="1" applyProtection="1">
      <alignment horizontal="left" vertical="top" wrapText="1"/>
      <protection locked="0"/>
    </xf>
    <xf numFmtId="0" fontId="6" fillId="10" borderId="51" xfId="1" applyFill="1" applyBorder="1" applyAlignment="1" applyProtection="1">
      <alignment horizontal="center" vertical="top" wrapText="1"/>
      <protection locked="0"/>
    </xf>
    <xf numFmtId="0" fontId="9" fillId="10" borderId="51" xfId="0" applyFont="1" applyFill="1" applyBorder="1" applyAlignment="1" applyProtection="1">
      <alignment horizontal="left" vertical="center" wrapText="1"/>
      <protection locked="0"/>
    </xf>
    <xf numFmtId="0" fontId="24" fillId="10" borderId="9" xfId="0" applyFont="1" applyFill="1" applyBorder="1" applyAlignment="1" applyProtection="1">
      <alignment horizontal="center" vertical="center" wrapText="1"/>
      <protection locked="0"/>
    </xf>
    <xf numFmtId="0" fontId="24" fillId="10" borderId="14" xfId="0" applyFont="1" applyFill="1" applyBorder="1" applyAlignment="1" applyProtection="1">
      <alignment horizontal="center" vertical="center" wrapText="1"/>
      <protection locked="0"/>
    </xf>
    <xf numFmtId="0" fontId="6" fillId="10" borderId="63" xfId="0" applyFont="1" applyFill="1" applyBorder="1" applyAlignment="1" applyProtection="1">
      <alignment horizontal="center" vertical="center"/>
      <protection locked="0"/>
    </xf>
    <xf numFmtId="0" fontId="6" fillId="10" borderId="41" xfId="0" applyFont="1" applyFill="1" applyBorder="1" applyAlignment="1" applyProtection="1">
      <alignment horizontal="justify" vertical="center" wrapText="1"/>
      <protection locked="0"/>
    </xf>
    <xf numFmtId="0" fontId="6" fillId="10" borderId="74" xfId="0" applyFont="1" applyFill="1" applyBorder="1" applyAlignment="1" applyProtection="1">
      <alignment horizontal="justify" vertical="center" wrapText="1"/>
      <protection locked="0"/>
    </xf>
    <xf numFmtId="0" fontId="24" fillId="10" borderId="51" xfId="1" applyFont="1" applyFill="1" applyBorder="1" applyAlignment="1" applyProtection="1">
      <alignment horizontal="justify" vertical="center" wrapText="1"/>
      <protection locked="0"/>
    </xf>
    <xf numFmtId="0" fontId="24" fillId="10" borderId="46" xfId="1" applyFont="1" applyFill="1" applyBorder="1" applyAlignment="1" applyProtection="1">
      <alignment horizontal="justify" vertical="center" wrapText="1"/>
      <protection locked="0"/>
    </xf>
    <xf numFmtId="9" fontId="6" fillId="10" borderId="51" xfId="1" applyNumberFormat="1" applyFont="1" applyFill="1" applyBorder="1" applyAlignment="1" applyProtection="1">
      <alignment horizontal="center" vertical="center" wrapText="1"/>
      <protection locked="0"/>
    </xf>
    <xf numFmtId="9" fontId="6" fillId="10" borderId="46" xfId="1" applyNumberFormat="1" applyFont="1" applyFill="1" applyBorder="1" applyAlignment="1" applyProtection="1">
      <alignment horizontal="center" vertical="center" wrapText="1"/>
      <protection locked="0"/>
    </xf>
    <xf numFmtId="0" fontId="6" fillId="10" borderId="51" xfId="0" applyFont="1" applyFill="1" applyBorder="1" applyAlignment="1" applyProtection="1">
      <alignment horizontal="justify" vertical="center" wrapText="1"/>
      <protection locked="0"/>
    </xf>
    <xf numFmtId="0" fontId="9" fillId="10" borderId="46" xfId="0" applyFont="1" applyFill="1" applyBorder="1" applyAlignment="1" applyProtection="1">
      <alignment horizontal="justify" vertical="center" wrapText="1"/>
      <protection locked="0"/>
    </xf>
    <xf numFmtId="0" fontId="6" fillId="10" borderId="74" xfId="0" applyFont="1" applyFill="1" applyBorder="1" applyAlignment="1" applyProtection="1">
      <alignment horizontal="justify" vertical="center"/>
      <protection locked="0"/>
    </xf>
    <xf numFmtId="14" fontId="6" fillId="10" borderId="46" xfId="1" applyNumberFormat="1" applyFont="1" applyFill="1" applyBorder="1" applyAlignment="1" applyProtection="1">
      <alignment horizontal="center" vertical="center" wrapText="1"/>
      <protection locked="0"/>
    </xf>
    <xf numFmtId="0" fontId="6" fillId="10" borderId="46" xfId="0" applyFont="1" applyFill="1" applyBorder="1" applyAlignment="1" applyProtection="1">
      <alignment horizontal="justify" vertical="center" wrapText="1"/>
      <protection locked="0"/>
    </xf>
    <xf numFmtId="0" fontId="6" fillId="10" borderId="19" xfId="0"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wrapText="1"/>
      <protection locked="0"/>
    </xf>
    <xf numFmtId="0" fontId="6" fillId="10" borderId="52" xfId="0" applyFont="1" applyFill="1" applyBorder="1" applyAlignment="1" applyProtection="1">
      <alignment horizontal="justify" vertical="center" wrapText="1"/>
      <protection locked="0"/>
    </xf>
    <xf numFmtId="0" fontId="6" fillId="10" borderId="49" xfId="0" applyFont="1" applyFill="1" applyBorder="1" applyAlignment="1" applyProtection="1">
      <alignment horizontal="justify" vertical="center" wrapText="1"/>
      <protection locked="0"/>
    </xf>
    <xf numFmtId="0" fontId="6" fillId="10" borderId="42" xfId="0" applyFont="1" applyFill="1" applyBorder="1" applyAlignment="1" applyProtection="1">
      <alignment horizontal="justify" vertical="center" wrapText="1"/>
      <protection locked="0"/>
    </xf>
    <xf numFmtId="0" fontId="6" fillId="10" borderId="51" xfId="1" applyFill="1" applyBorder="1" applyAlignment="1" applyProtection="1">
      <alignment horizontal="left" vertical="center" wrapText="1"/>
      <protection locked="0"/>
    </xf>
    <xf numFmtId="0" fontId="6" fillId="10" borderId="46" xfId="1" applyFill="1" applyBorder="1" applyAlignment="1" applyProtection="1">
      <alignment horizontal="left" vertical="center" wrapText="1"/>
      <protection locked="0"/>
    </xf>
    <xf numFmtId="9" fontId="6" fillId="10" borderId="51" xfId="1" applyNumberFormat="1" applyFill="1" applyBorder="1" applyAlignment="1" applyProtection="1">
      <alignment horizontal="left" vertical="center" wrapText="1"/>
      <protection locked="0"/>
    </xf>
    <xf numFmtId="9" fontId="6" fillId="10" borderId="46" xfId="1" applyNumberFormat="1" applyFill="1" applyBorder="1" applyAlignment="1" applyProtection="1">
      <alignment horizontal="left" vertical="center" wrapText="1"/>
      <protection locked="0"/>
    </xf>
    <xf numFmtId="0" fontId="6" fillId="10" borderId="15" xfId="0" applyFont="1" applyFill="1" applyBorder="1" applyAlignment="1" applyProtection="1">
      <alignment horizontal="center"/>
      <protection locked="0"/>
    </xf>
    <xf numFmtId="0" fontId="29" fillId="10" borderId="1" xfId="1" applyFont="1" applyFill="1" applyBorder="1" applyAlignment="1" applyProtection="1">
      <alignment horizontal="left" vertical="center" wrapText="1"/>
      <protection locked="0"/>
    </xf>
    <xf numFmtId="0" fontId="6" fillId="10" borderId="14" xfId="0" applyFont="1" applyFill="1" applyBorder="1" applyAlignment="1" applyProtection="1">
      <alignment horizontal="left" vertical="center"/>
      <protection locked="0"/>
    </xf>
    <xf numFmtId="0" fontId="6" fillId="10" borderId="14" xfId="0" applyFont="1" applyFill="1" applyBorder="1" applyAlignment="1" applyProtection="1">
      <alignment horizontal="center" vertical="center"/>
      <protection locked="0"/>
    </xf>
    <xf numFmtId="0" fontId="24" fillId="10" borderId="7" xfId="1" applyFont="1" applyFill="1" applyBorder="1" applyAlignment="1" applyProtection="1">
      <alignment horizontal="left" vertical="center" wrapText="1"/>
      <protection locked="0"/>
    </xf>
    <xf numFmtId="0" fontId="24" fillId="10" borderId="1" xfId="1" applyFont="1" applyFill="1" applyBorder="1" applyAlignment="1" applyProtection="1">
      <alignment horizontal="left" vertical="center" wrapText="1"/>
      <protection locked="0"/>
    </xf>
    <xf numFmtId="0" fontId="24" fillId="10" borderId="14" xfId="1" applyFont="1" applyFill="1" applyBorder="1" applyAlignment="1" applyProtection="1">
      <alignment horizontal="left" vertical="center" wrapText="1"/>
      <protection locked="0"/>
    </xf>
    <xf numFmtId="9" fontId="24" fillId="10" borderId="9" xfId="1" applyNumberFormat="1" applyFont="1" applyFill="1" applyBorder="1" applyAlignment="1" applyProtection="1">
      <alignment horizontal="center" vertical="center" wrapText="1"/>
      <protection locked="0"/>
    </xf>
    <xf numFmtId="0" fontId="6" fillId="10" borderId="9" xfId="0" applyFont="1" applyFill="1" applyBorder="1" applyAlignment="1" applyProtection="1">
      <alignment horizontal="justify" vertical="justify" wrapText="1"/>
      <protection locked="0"/>
    </xf>
    <xf numFmtId="0" fontId="6" fillId="10" borderId="1" xfId="0" applyFont="1" applyFill="1" applyBorder="1" applyAlignment="1" applyProtection="1">
      <alignment horizontal="justify" vertical="justify"/>
      <protection locked="0"/>
    </xf>
    <xf numFmtId="0" fontId="6" fillId="10" borderId="14" xfId="0" applyFont="1" applyFill="1" applyBorder="1" applyAlignment="1" applyProtection="1">
      <alignment horizontal="justify" vertical="justify"/>
      <protection locked="0"/>
    </xf>
    <xf numFmtId="0" fontId="3" fillId="10" borderId="0" xfId="1" applyFont="1" applyFill="1" applyBorder="1" applyAlignment="1" applyProtection="1">
      <alignment horizontal="left" vertical="center" wrapText="1"/>
      <protection locked="0"/>
    </xf>
    <xf numFmtId="0" fontId="9" fillId="10" borderId="51" xfId="1" applyFont="1" applyFill="1" applyBorder="1" applyAlignment="1" applyProtection="1">
      <alignment horizontal="left" vertical="center" wrapText="1"/>
      <protection locked="0"/>
    </xf>
    <xf numFmtId="0" fontId="6" fillId="10" borderId="46" xfId="1" applyFont="1" applyFill="1" applyBorder="1" applyAlignment="1" applyProtection="1">
      <alignment horizontal="left" vertical="center" wrapText="1"/>
      <protection locked="0"/>
    </xf>
    <xf numFmtId="0" fontId="6" fillId="10" borderId="9" xfId="1" applyFill="1" applyBorder="1" applyAlignment="1" applyProtection="1">
      <alignment horizontal="center" vertical="center" wrapText="1"/>
      <protection locked="0"/>
    </xf>
    <xf numFmtId="0" fontId="6" fillId="10" borderId="1" xfId="1" applyFill="1" applyBorder="1" applyAlignment="1" applyProtection="1">
      <alignment horizontal="center" vertical="center" wrapText="1"/>
      <protection locked="0"/>
    </xf>
    <xf numFmtId="0" fontId="9" fillId="10" borderId="9" xfId="0" applyFont="1" applyFill="1" applyBorder="1" applyAlignment="1" applyProtection="1">
      <alignment horizontal="left" vertical="center" wrapText="1"/>
      <protection locked="0"/>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1" fillId="7" borderId="8" xfId="0" applyFont="1" applyFill="1" applyBorder="1" applyAlignment="1">
      <alignment horizontal="justify" vertical="center" wrapText="1"/>
    </xf>
    <xf numFmtId="0" fontId="1" fillId="7" borderId="11" xfId="0" applyFont="1" applyFill="1" applyBorder="1" applyAlignment="1">
      <alignment horizontal="justify" vertical="center" wrapText="1"/>
    </xf>
    <xf numFmtId="0" fontId="1" fillId="7" borderId="9" xfId="0" applyFont="1" applyFill="1" applyBorder="1" applyAlignment="1">
      <alignment horizontal="center"/>
    </xf>
    <xf numFmtId="0" fontId="1" fillId="7" borderId="10" xfId="0" applyFont="1" applyFill="1" applyBorder="1" applyAlignment="1">
      <alignment horizontal="center"/>
    </xf>
    <xf numFmtId="0" fontId="26" fillId="6" borderId="39" xfId="0" applyFont="1" applyFill="1" applyBorder="1" applyAlignment="1">
      <alignment horizontal="center"/>
    </xf>
    <xf numFmtId="0" fontId="27" fillId="6" borderId="44" xfId="0" applyFont="1" applyFill="1" applyBorder="1" applyAlignment="1">
      <alignment horizontal="center"/>
    </xf>
    <xf numFmtId="0" fontId="27" fillId="6" borderId="38" xfId="0" applyFont="1" applyFill="1" applyBorder="1" applyAlignment="1">
      <alignment horizontal="center"/>
    </xf>
    <xf numFmtId="0" fontId="62" fillId="0" borderId="30"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8" fillId="0" borderId="50" xfId="1" applyFont="1" applyBorder="1" applyAlignment="1">
      <alignment horizontal="center" wrapText="1"/>
    </xf>
    <xf numFmtId="0" fontId="8" fillId="0" borderId="67" xfId="1" applyFont="1" applyBorder="1" applyAlignment="1">
      <alignment horizont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64" xfId="0" applyFont="1" applyBorder="1" applyAlignment="1">
      <alignment horizontal="left" vertical="center" wrapText="1"/>
    </xf>
    <xf numFmtId="0" fontId="20" fillId="0" borderId="1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2" xfId="0" applyFont="1" applyBorder="1" applyAlignment="1">
      <alignment horizontal="left" vertical="center" wrapText="1"/>
    </xf>
    <xf numFmtId="0" fontId="20" fillId="0" borderId="45" xfId="0" applyFont="1" applyBorder="1" applyAlignment="1">
      <alignment horizontal="left" vertical="center" wrapText="1"/>
    </xf>
    <xf numFmtId="0" fontId="20" fillId="0" borderId="15" xfId="0" applyFont="1" applyBorder="1" applyAlignment="1">
      <alignment horizontal="left" vertical="center" wrapText="1"/>
    </xf>
    <xf numFmtId="0" fontId="37" fillId="6" borderId="30" xfId="0" applyFont="1" applyFill="1" applyBorder="1" applyAlignment="1">
      <alignment horizontal="center" wrapText="1"/>
    </xf>
    <xf numFmtId="0" fontId="37" fillId="6" borderId="17" xfId="0" applyFont="1" applyFill="1" applyBorder="1" applyAlignment="1">
      <alignment horizontal="center" wrapText="1"/>
    </xf>
    <xf numFmtId="0" fontId="37" fillId="6" borderId="31" xfId="0" applyFont="1" applyFill="1" applyBorder="1" applyAlignment="1">
      <alignment horizontal="center" wrapText="1"/>
    </xf>
    <xf numFmtId="0" fontId="8" fillId="0" borderId="50" xfId="1" applyFont="1" applyBorder="1" applyAlignment="1">
      <alignment horizontal="center" vertical="center" wrapText="1"/>
    </xf>
    <xf numFmtId="0" fontId="37" fillId="6" borderId="39" xfId="0" applyFont="1" applyFill="1" applyBorder="1" applyAlignment="1">
      <alignment horizontal="center" wrapText="1"/>
    </xf>
    <xf numFmtId="0" fontId="37" fillId="6" borderId="44" xfId="0" applyFont="1" applyFill="1" applyBorder="1" applyAlignment="1">
      <alignment horizontal="center" wrapText="1"/>
    </xf>
    <xf numFmtId="0" fontId="37" fillId="6" borderId="38" xfId="0" applyFont="1" applyFill="1" applyBorder="1" applyAlignment="1">
      <alignment horizontal="center" wrapText="1"/>
    </xf>
    <xf numFmtId="0" fontId="1" fillId="7" borderId="25"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20" fillId="0" borderId="44" xfId="0" applyFont="1" applyBorder="1" applyAlignment="1">
      <alignment horizontal="left" vertical="center" wrapText="1"/>
    </xf>
    <xf numFmtId="0" fontId="20" fillId="0" borderId="38" xfId="0" applyFont="1" applyBorder="1" applyAlignment="1">
      <alignment horizontal="left" vertical="center" wrapText="1"/>
    </xf>
    <xf numFmtId="0" fontId="22" fillId="0" borderId="8" xfId="0" applyFont="1" applyBorder="1" applyAlignment="1">
      <alignment horizontal="left" vertical="center" wrapText="1"/>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28" xfId="0" applyFont="1" applyBorder="1" applyAlignment="1">
      <alignment horizontal="left" vertical="center" wrapText="1"/>
    </xf>
    <xf numFmtId="0" fontId="22" fillId="0" borderId="30" xfId="0" applyFont="1" applyBorder="1" applyAlignment="1">
      <alignment horizontal="left" vertical="center" wrapText="1"/>
    </xf>
    <xf numFmtId="0" fontId="6" fillId="0" borderId="0" xfId="1" applyFill="1" applyBorder="1" applyAlignment="1">
      <alignment horizontal="center"/>
    </xf>
    <xf numFmtId="0" fontId="22" fillId="0" borderId="47" xfId="0" applyFont="1" applyBorder="1" applyAlignment="1">
      <alignment horizontal="left" vertical="center" wrapText="1"/>
    </xf>
    <xf numFmtId="0" fontId="14" fillId="6" borderId="25" xfId="0" applyFont="1" applyFill="1" applyBorder="1" applyAlignment="1">
      <alignment horizontal="center" wrapText="1"/>
    </xf>
    <xf numFmtId="0" fontId="14" fillId="6" borderId="27" xfId="0" applyFont="1" applyFill="1" applyBorder="1" applyAlignment="1">
      <alignment horizontal="center" wrapText="1"/>
    </xf>
    <xf numFmtId="0" fontId="36" fillId="6" borderId="1" xfId="0" applyFont="1" applyFill="1" applyBorder="1" applyAlignment="1">
      <alignment horizontal="center"/>
    </xf>
    <xf numFmtId="0" fontId="0" fillId="0" borderId="1" xfId="0" applyBorder="1" applyAlignment="1">
      <alignment horizontal="center" vertical="center" wrapText="1"/>
    </xf>
    <xf numFmtId="0" fontId="14" fillId="6" borderId="1" xfId="0" applyFont="1" applyFill="1" applyBorder="1" applyAlignment="1">
      <alignment horizontal="center"/>
    </xf>
    <xf numFmtId="0" fontId="1" fillId="6" borderId="1" xfId="0" applyFont="1" applyFill="1" applyBorder="1" applyAlignment="1">
      <alignment horizontal="center"/>
    </xf>
    <xf numFmtId="49" fontId="44" fillId="10" borderId="13" xfId="0" applyNumberFormat="1" applyFont="1" applyFill="1" applyBorder="1" applyAlignment="1">
      <alignment horizontal="center" vertical="center" wrapText="1"/>
    </xf>
    <xf numFmtId="49" fontId="44" fillId="10" borderId="14" xfId="0" applyNumberFormat="1" applyFont="1" applyFill="1" applyBorder="1" applyAlignment="1">
      <alignment horizontal="center" vertical="center" wrapText="1"/>
    </xf>
    <xf numFmtId="49" fontId="44" fillId="12" borderId="14" xfId="0" applyNumberFormat="1" applyFont="1" applyFill="1" applyBorder="1" applyAlignment="1">
      <alignment horizontal="center" vertical="center" wrapText="1"/>
    </xf>
    <xf numFmtId="49" fontId="44" fillId="12" borderId="15" xfId="0" applyNumberFormat="1" applyFont="1" applyFill="1" applyBorder="1" applyAlignment="1">
      <alignment horizontal="center" vertical="center" wrapText="1"/>
    </xf>
    <xf numFmtId="0" fontId="0" fillId="0" borderId="1" xfId="0" applyBorder="1" applyAlignment="1" applyProtection="1">
      <alignment horizontal="center"/>
      <protection locked="0"/>
    </xf>
    <xf numFmtId="49" fontId="44" fillId="10" borderId="11" xfId="0" applyNumberFormat="1" applyFont="1" applyFill="1" applyBorder="1" applyAlignment="1">
      <alignment horizontal="center" vertical="center" wrapText="1"/>
    </xf>
    <xf numFmtId="49" fontId="44" fillId="10" borderId="1" xfId="0" applyNumberFormat="1" applyFont="1" applyFill="1" applyBorder="1" applyAlignment="1">
      <alignment horizontal="center" vertical="center" wrapText="1"/>
    </xf>
    <xf numFmtId="49" fontId="44" fillId="11" borderId="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43" fillId="7" borderId="8" xfId="0" applyFont="1" applyFill="1" applyBorder="1" applyAlignment="1">
      <alignment horizontal="left" vertical="center" wrapText="1"/>
    </xf>
    <xf numFmtId="0" fontId="43" fillId="7" borderId="9" xfId="0" applyFont="1" applyFill="1" applyBorder="1" applyAlignment="1">
      <alignment horizontal="left" vertical="center" wrapText="1"/>
    </xf>
    <xf numFmtId="0" fontId="43" fillId="7" borderId="10" xfId="0" applyFont="1" applyFill="1" applyBorder="1" applyAlignment="1">
      <alignment horizontal="left" vertical="center" wrapText="1"/>
    </xf>
    <xf numFmtId="0" fontId="43" fillId="7" borderId="13" xfId="0" applyFont="1" applyFill="1" applyBorder="1" applyAlignment="1">
      <alignment horizontal="left" vertical="center" wrapText="1"/>
    </xf>
    <xf numFmtId="0" fontId="43" fillId="7" borderId="14" xfId="0" applyFont="1" applyFill="1" applyBorder="1" applyAlignment="1">
      <alignment horizontal="left" vertical="center" wrapText="1"/>
    </xf>
    <xf numFmtId="0" fontId="43" fillId="7" borderId="15" xfId="0" applyFont="1" applyFill="1" applyBorder="1" applyAlignment="1">
      <alignment horizontal="left" vertical="center" wrapText="1"/>
    </xf>
    <xf numFmtId="0" fontId="0" fillId="0" borderId="6" xfId="0" applyFont="1" applyBorder="1" applyAlignment="1">
      <alignment horizontal="left" vertical="center" wrapText="1"/>
    </xf>
    <xf numFmtId="0" fontId="14" fillId="7" borderId="37" xfId="0" applyFont="1" applyFill="1" applyBorder="1" applyAlignment="1">
      <alignment horizontal="center"/>
    </xf>
    <xf numFmtId="0" fontId="14" fillId="7" borderId="51" xfId="0" applyFont="1" applyFill="1" applyBorder="1" applyAlignment="1">
      <alignment horizontal="center"/>
    </xf>
    <xf numFmtId="0" fontId="45" fillId="6" borderId="25" xfId="0" applyFont="1" applyFill="1" applyBorder="1" applyAlignment="1">
      <alignment horizontal="center" vertical="center" wrapText="1"/>
    </xf>
    <xf numFmtId="0" fontId="45" fillId="6" borderId="26" xfId="0" applyFont="1" applyFill="1" applyBorder="1" applyAlignment="1">
      <alignment horizontal="center" vertical="center" wrapText="1"/>
    </xf>
    <xf numFmtId="0" fontId="45" fillId="6" borderId="27" xfId="0" applyFont="1" applyFill="1" applyBorder="1" applyAlignment="1">
      <alignment horizontal="center" vertical="center" wrapText="1"/>
    </xf>
    <xf numFmtId="0" fontId="46" fillId="7" borderId="8"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10" xfId="0" applyFont="1" applyFill="1" applyBorder="1" applyAlignment="1">
      <alignment horizontal="center" vertical="center" wrapText="1"/>
    </xf>
    <xf numFmtId="49" fontId="44" fillId="13" borderId="1" xfId="0" applyNumberFormat="1" applyFont="1" applyFill="1" applyBorder="1" applyAlignment="1">
      <alignment horizontal="center" vertical="center" wrapText="1"/>
    </xf>
    <xf numFmtId="49" fontId="44" fillId="13" borderId="12" xfId="0" applyNumberFormat="1" applyFont="1" applyFill="1" applyBorder="1" applyAlignment="1">
      <alignment horizontal="center" vertical="center" wrapText="1"/>
    </xf>
    <xf numFmtId="0" fontId="0" fillId="0" borderId="0" xfId="0" applyBorder="1" applyAlignment="1">
      <alignment horizontal="center"/>
    </xf>
    <xf numFmtId="0" fontId="9" fillId="7" borderId="1"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20"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26" fillId="6" borderId="8" xfId="0" applyFont="1" applyFill="1" applyBorder="1" applyAlignment="1">
      <alignment horizontal="center"/>
    </xf>
    <xf numFmtId="0" fontId="27" fillId="6" borderId="9" xfId="0" applyFont="1" applyFill="1" applyBorder="1" applyAlignment="1">
      <alignment horizontal="center"/>
    </xf>
    <xf numFmtId="0" fontId="27" fillId="6" borderId="10" xfId="0" applyFont="1" applyFill="1" applyBorder="1" applyAlignment="1">
      <alignment horizontal="center"/>
    </xf>
    <xf numFmtId="0" fontId="0" fillId="10" borderId="30" xfId="0" applyFont="1" applyFill="1" applyBorder="1" applyAlignment="1">
      <alignment horizontal="left" vertical="center" wrapText="1"/>
    </xf>
    <xf numFmtId="0" fontId="0" fillId="10" borderId="17" xfId="0" applyFont="1" applyFill="1" applyBorder="1" applyAlignment="1">
      <alignment horizontal="left" vertical="center" wrapText="1"/>
    </xf>
    <xf numFmtId="0" fontId="0" fillId="10" borderId="31" xfId="0" applyFont="1" applyFill="1" applyBorder="1" applyAlignment="1">
      <alignment horizontal="left" vertical="center" wrapText="1"/>
    </xf>
    <xf numFmtId="0" fontId="14" fillId="10" borderId="0" xfId="0" applyFont="1" applyFill="1" applyBorder="1" applyAlignment="1">
      <alignment horizontal="center"/>
    </xf>
    <xf numFmtId="0" fontId="14" fillId="10" borderId="29" xfId="0" applyFont="1" applyFill="1" applyBorder="1" applyAlignment="1">
      <alignment horizontal="center"/>
    </xf>
    <xf numFmtId="0" fontId="14" fillId="7" borderId="25" xfId="0" applyFont="1" applyFill="1" applyBorder="1" applyAlignment="1">
      <alignment horizontal="center"/>
    </xf>
    <xf numFmtId="0" fontId="14" fillId="7" borderId="26" xfId="0" applyFont="1" applyFill="1" applyBorder="1" applyAlignment="1">
      <alignment horizontal="center"/>
    </xf>
    <xf numFmtId="0" fontId="14" fillId="7" borderId="27" xfId="0" applyFont="1" applyFill="1" applyBorder="1" applyAlignment="1">
      <alignment horizontal="center"/>
    </xf>
    <xf numFmtId="0" fontId="1" fillId="10" borderId="28" xfId="0" applyFont="1" applyFill="1" applyBorder="1" applyAlignment="1">
      <alignment horizontal="center"/>
    </xf>
    <xf numFmtId="0" fontId="1" fillId="10" borderId="0" xfId="0" applyFont="1" applyFill="1" applyBorder="1" applyAlignment="1">
      <alignment horizontal="center"/>
    </xf>
    <xf numFmtId="0" fontId="1" fillId="10" borderId="29" xfId="0" applyFont="1" applyFill="1" applyBorder="1" applyAlignment="1">
      <alignment horizontal="center"/>
    </xf>
    <xf numFmtId="0" fontId="1" fillId="0"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26" fillId="6" borderId="25" xfId="0" applyFont="1" applyFill="1" applyBorder="1" applyAlignment="1">
      <alignment horizontal="center"/>
    </xf>
    <xf numFmtId="0" fontId="26" fillId="6" borderId="26" xfId="0" applyFont="1" applyFill="1" applyBorder="1" applyAlignment="1">
      <alignment horizontal="center"/>
    </xf>
    <xf numFmtId="0" fontId="26" fillId="6" borderId="27" xfId="0" applyFont="1" applyFill="1" applyBorder="1" applyAlignment="1">
      <alignment horizontal="center"/>
    </xf>
    <xf numFmtId="0" fontId="26" fillId="6" borderId="1" xfId="0" applyFont="1" applyFill="1" applyBorder="1" applyAlignment="1">
      <alignment horizontal="center"/>
    </xf>
    <xf numFmtId="0" fontId="1" fillId="7" borderId="1" xfId="0" applyFont="1" applyFill="1" applyBorder="1" applyAlignment="1">
      <alignment horizontal="center"/>
    </xf>
    <xf numFmtId="0" fontId="40"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3" fillId="0" borderId="9" xfId="0" applyFont="1" applyBorder="1" applyAlignment="1">
      <alignment horizontal="left" vertical="center" wrapText="1"/>
    </xf>
    <xf numFmtId="0" fontId="43" fillId="0" borderId="10" xfId="0" applyFont="1" applyBorder="1" applyAlignment="1">
      <alignment horizontal="left" vertical="center" wrapText="1"/>
    </xf>
    <xf numFmtId="0" fontId="41" fillId="0" borderId="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26" fillId="6" borderId="39" xfId="0" applyFont="1" applyFill="1" applyBorder="1" applyAlignment="1">
      <alignment horizontal="center" vertical="center" wrapText="1"/>
    </xf>
    <xf numFmtId="0" fontId="26" fillId="6" borderId="44" xfId="0" applyFont="1" applyFill="1" applyBorder="1" applyAlignment="1">
      <alignment horizontal="center" vertical="center"/>
    </xf>
    <xf numFmtId="0" fontId="26" fillId="6" borderId="38" xfId="0" applyFont="1" applyFill="1" applyBorder="1" applyAlignment="1">
      <alignment horizontal="center" vertical="center"/>
    </xf>
    <xf numFmtId="0" fontId="26" fillId="6" borderId="30"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31" xfId="0" applyFont="1" applyFill="1"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26" fillId="6" borderId="70" xfId="0" applyFont="1" applyFill="1" applyBorder="1" applyAlignment="1">
      <alignment horizontal="center" vertical="top" wrapText="1"/>
    </xf>
    <xf numFmtId="0" fontId="26" fillId="6" borderId="36" xfId="0" applyFont="1" applyFill="1" applyBorder="1" applyAlignment="1">
      <alignment horizontal="center" vertical="top" wrapText="1"/>
    </xf>
    <xf numFmtId="0" fontId="26" fillId="6" borderId="71" xfId="0" applyFont="1" applyFill="1" applyBorder="1" applyAlignment="1">
      <alignment horizontal="center" vertical="top"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26" fillId="6" borderId="70" xfId="0" applyFont="1" applyFill="1" applyBorder="1" applyAlignment="1">
      <alignment horizontal="center"/>
    </xf>
    <xf numFmtId="0" fontId="26" fillId="6" borderId="71" xfId="0" applyFont="1" applyFill="1" applyBorder="1" applyAlignment="1">
      <alignment horizontal="center"/>
    </xf>
    <xf numFmtId="0" fontId="0" fillId="0" borderId="37"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39" fillId="6" borderId="40" xfId="0" applyFont="1" applyFill="1" applyBorder="1" applyAlignment="1">
      <alignment horizontal="center" vertical="center" wrapText="1"/>
    </xf>
    <xf numFmtId="0" fontId="39" fillId="6" borderId="41" xfId="0" applyFont="1" applyFill="1" applyBorder="1" applyAlignment="1">
      <alignment horizontal="center" vertical="center" wrapText="1"/>
    </xf>
    <xf numFmtId="0" fontId="26" fillId="6" borderId="9" xfId="0" applyFont="1" applyFill="1" applyBorder="1" applyAlignment="1">
      <alignment horizontal="center"/>
    </xf>
    <xf numFmtId="0" fontId="26" fillId="6" borderId="10" xfId="0" applyFont="1" applyFill="1" applyBorder="1" applyAlignment="1">
      <alignment horizont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24" xfId="1" applyFont="1" applyFill="1" applyBorder="1" applyAlignment="1">
      <alignment horizontal="center" vertical="center" wrapText="1"/>
    </xf>
  </cellXfs>
  <cellStyles count="6">
    <cellStyle name="Entrada" xfId="5" builtinId="20"/>
    <cellStyle name="Hipervínculo" xfId="3" builtinId="8"/>
    <cellStyle name="Millares" xfId="2" builtinId="3"/>
    <cellStyle name="Normal" xfId="0" builtinId="0"/>
    <cellStyle name="Normal 2" xfId="1"/>
    <cellStyle name="Porcentaje" xfId="4" builtinId="5"/>
  </cellStyles>
  <dxfs count="309">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6B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1</xdr:row>
      <xdr:rowOff>28575</xdr:rowOff>
    </xdr:from>
    <xdr:to>
      <xdr:col>2</xdr:col>
      <xdr:colOff>754425</xdr:colOff>
      <xdr:row>2</xdr:row>
      <xdr:rowOff>400050</xdr:rowOff>
    </xdr:to>
    <xdr:pic>
      <xdr:nvPicPr>
        <xdr:cNvPr id="2" name="Picture 37" descr="logo nuevo contralori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228600"/>
          <a:ext cx="1468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28575</xdr:colOff>
          <xdr:row>13</xdr:row>
          <xdr:rowOff>19050</xdr:rowOff>
        </xdr:from>
        <xdr:to>
          <xdr:col>11</xdr:col>
          <xdr:colOff>0</xdr:colOff>
          <xdr:row>13</xdr:row>
          <xdr:rowOff>247650</xdr:rowOff>
        </xdr:to>
        <xdr:sp macro="" textlink="">
          <xdr:nvSpPr>
            <xdr:cNvPr id="1025" name="Button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 Guia de Amenazas Comunes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9525</xdr:rowOff>
        </xdr:from>
        <xdr:to>
          <xdr:col>11</xdr:col>
          <xdr:colOff>0</xdr:colOff>
          <xdr:row>14</xdr:row>
          <xdr:rowOff>238125</xdr:rowOff>
        </xdr:to>
        <xdr:sp macro="" textlink="">
          <xdr:nvSpPr>
            <xdr:cNvPr id="1026" name="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2. Guia de Vulnerabilidades Comunes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15</xdr:row>
          <xdr:rowOff>0</xdr:rowOff>
        </xdr:from>
        <xdr:to>
          <xdr:col>11</xdr:col>
          <xdr:colOff>0</xdr:colOff>
          <xdr:row>15</xdr:row>
          <xdr:rowOff>228600</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3.Criterios para Calificar la Probabilidad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16</xdr:row>
          <xdr:rowOff>0</xdr:rowOff>
        </xdr:from>
        <xdr:to>
          <xdr:col>11</xdr:col>
          <xdr:colOff>0</xdr:colOff>
          <xdr:row>16</xdr:row>
          <xdr:rowOff>228600</xdr:rowOff>
        </xdr:to>
        <xdr:sp macro="" textlink="">
          <xdr:nvSpPr>
            <xdr:cNvPr id="1028" name="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4. Criterios para Calificar el Impacto Gestión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17</xdr:row>
          <xdr:rowOff>9525</xdr:rowOff>
        </xdr:from>
        <xdr:to>
          <xdr:col>11</xdr:col>
          <xdr:colOff>0</xdr:colOff>
          <xdr:row>17</xdr:row>
          <xdr:rowOff>238125</xdr:rowOff>
        </xdr:to>
        <xdr:sp macro="" textlink="">
          <xdr:nvSpPr>
            <xdr:cNvPr id="1029" name="Button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No.5. Criterios para calificar el impacto Corrupción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18</xdr:row>
          <xdr:rowOff>19050</xdr:rowOff>
        </xdr:from>
        <xdr:to>
          <xdr:col>11</xdr:col>
          <xdr:colOff>0</xdr:colOff>
          <xdr:row>18</xdr:row>
          <xdr:rowOff>247650</xdr:rowOff>
        </xdr:to>
        <xdr:sp macro="" textlink="">
          <xdr:nvSpPr>
            <xdr:cNvPr id="1030" name="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6. Criterios para Calificar el Impacto - Riesgos de Seguridad Digital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19</xdr:row>
          <xdr:rowOff>28575</xdr:rowOff>
        </xdr:from>
        <xdr:to>
          <xdr:col>11</xdr:col>
          <xdr:colOff>0</xdr:colOff>
          <xdr:row>19</xdr:row>
          <xdr:rowOff>257175</xdr:rowOff>
        </xdr:to>
        <xdr:sp macro="" textlink="">
          <xdr:nvSpPr>
            <xdr:cNvPr id="1031" name="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No.7  Mapa de Calor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28575</xdr:rowOff>
        </xdr:from>
        <xdr:to>
          <xdr:col>11</xdr:col>
          <xdr:colOff>0</xdr:colOff>
          <xdr:row>20</xdr:row>
          <xdr:rowOff>257175</xdr:rowOff>
        </xdr:to>
        <xdr:sp macro="" textlink="">
          <xdr:nvSpPr>
            <xdr:cNvPr id="1032" name="Button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8  Tipos de Controles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28575</xdr:rowOff>
        </xdr:from>
        <xdr:to>
          <xdr:col>11</xdr:col>
          <xdr:colOff>0</xdr:colOff>
          <xdr:row>21</xdr:row>
          <xdr:rowOff>257175</xdr:rowOff>
        </xdr:to>
        <xdr:sp macro="" textlink="">
          <xdr:nvSpPr>
            <xdr:cNvPr id="1033" name="Button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9 Controles de Seguridad de la Información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22</xdr:row>
          <xdr:rowOff>9525</xdr:rowOff>
        </xdr:from>
        <xdr:to>
          <xdr:col>12</xdr:col>
          <xdr:colOff>914400</xdr:colOff>
          <xdr:row>22</xdr:row>
          <xdr:rowOff>266700</xdr:rowOff>
        </xdr:to>
        <xdr:sp macro="" textlink="">
          <xdr:nvSpPr>
            <xdr:cNvPr id="1034" name="Button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10. Peso o Participación de cada variable en el Diseño del Control para la Mitigación del Riesgo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11</xdr:col>
          <xdr:colOff>0</xdr:colOff>
          <xdr:row>24</xdr:row>
          <xdr:rowOff>9525</xdr:rowOff>
        </xdr:to>
        <xdr:sp macro="" textlink="">
          <xdr:nvSpPr>
            <xdr:cNvPr id="1035" name="Button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11. Calificación del Diseño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57150</xdr:rowOff>
        </xdr:from>
        <xdr:to>
          <xdr:col>11</xdr:col>
          <xdr:colOff>0</xdr:colOff>
          <xdr:row>25</xdr:row>
          <xdr:rowOff>19050</xdr:rowOff>
        </xdr:to>
        <xdr:sp macro="" textlink="">
          <xdr:nvSpPr>
            <xdr:cNvPr id="1036" name="Button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12. Calificación de Ejecución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25</xdr:row>
          <xdr:rowOff>57150</xdr:rowOff>
        </xdr:from>
        <xdr:to>
          <xdr:col>11</xdr:col>
          <xdr:colOff>0</xdr:colOff>
          <xdr:row>26</xdr:row>
          <xdr:rowOff>19050</xdr:rowOff>
        </xdr:to>
        <xdr:sp macro="" textlink="">
          <xdr:nvSpPr>
            <xdr:cNvPr id="1037" name="Button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13. Calificación Solidez Individual del Control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26</xdr:row>
          <xdr:rowOff>57150</xdr:rowOff>
        </xdr:from>
        <xdr:to>
          <xdr:col>11</xdr:col>
          <xdr:colOff>0</xdr:colOff>
          <xdr:row>27</xdr:row>
          <xdr:rowOff>19050</xdr:rowOff>
        </xdr:to>
        <xdr:sp macro="" textlink="">
          <xdr:nvSpPr>
            <xdr:cNvPr id="1038" name="Button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14. Calificación de la Solidez del Conjunto de Controles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27</xdr:row>
          <xdr:rowOff>57150</xdr:rowOff>
        </xdr:from>
        <xdr:to>
          <xdr:col>12</xdr:col>
          <xdr:colOff>828675</xdr:colOff>
          <xdr:row>28</xdr:row>
          <xdr:rowOff>47625</xdr:rowOff>
        </xdr:to>
        <xdr:sp macro="" textlink="">
          <xdr:nvSpPr>
            <xdr:cNvPr id="1039" name="Button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32004" anchor="ctr" upright="1"/>
            <a:lstStyle/>
            <a:p>
              <a:pPr algn="l" rtl="0">
                <a:defRPr sz="1000"/>
              </a:pPr>
              <a:r>
                <a:rPr lang="es-CO" sz="1400" b="0" i="0" u="none" strike="noStrike" baseline="0">
                  <a:solidFill>
                    <a:srgbClr val="000000"/>
                  </a:solidFill>
                  <a:latin typeface="Calibri"/>
                </a:rPr>
                <a:t>Tabla No 15. Resultados de los Posibles desplazamientos de la Probabilidad y del Impacto de los Riesgos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9525</xdr:rowOff>
        </xdr:from>
        <xdr:to>
          <xdr:col>8</xdr:col>
          <xdr:colOff>0</xdr:colOff>
          <xdr:row>10</xdr:row>
          <xdr:rowOff>0</xdr:rowOff>
        </xdr:to>
        <xdr:sp macro="" textlink="">
          <xdr:nvSpPr>
            <xdr:cNvPr id="1040" name="Button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rPr>
                <a:t>Matriz calificar el impacto Corrupción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8</xdr:row>
          <xdr:rowOff>0</xdr:rowOff>
        </xdr:from>
        <xdr:to>
          <xdr:col>8</xdr:col>
          <xdr:colOff>9525</xdr:colOff>
          <xdr:row>8</xdr:row>
          <xdr:rowOff>257175</xdr:rowOff>
        </xdr:to>
        <xdr:sp macro="" textlink="">
          <xdr:nvSpPr>
            <xdr:cNvPr id="1041" name="Button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rPr>
                <a:t>Matriz de definición de Riesgos de Corrupción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762000</xdr:colOff>
          <xdr:row>0</xdr:row>
          <xdr:rowOff>161925</xdr:rowOff>
        </xdr:from>
        <xdr:to>
          <xdr:col>2</xdr:col>
          <xdr:colOff>9525</xdr:colOff>
          <xdr:row>2</xdr:row>
          <xdr:rowOff>0</xdr:rowOff>
        </xdr:to>
        <xdr:sp macro="" textlink="">
          <xdr:nvSpPr>
            <xdr:cNvPr id="24577" name="Button 1" hidden="1">
              <a:extLst>
                <a:ext uri="{63B3BB69-23CF-44E3-9099-C40C66FF867C}">
                  <a14:compatExt spid="_x0000_s24577"/>
                </a:ext>
                <a:ext uri="{FF2B5EF4-FFF2-40B4-BE49-F238E27FC236}">
                  <a16:creationId xmlns:a16="http://schemas.microsoft.com/office/drawing/2014/main" xmlns="" id="{00000000-0008-0000-0B00-0000016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xdr:col>
      <xdr:colOff>485775</xdr:colOff>
      <xdr:row>11</xdr:row>
      <xdr:rowOff>0</xdr:rowOff>
    </xdr:from>
    <xdr:to>
      <xdr:col>4</xdr:col>
      <xdr:colOff>495300</xdr:colOff>
      <xdr:row>11</xdr:row>
      <xdr:rowOff>171450</xdr:rowOff>
    </xdr:to>
    <xdr:cxnSp macro="">
      <xdr:nvCxnSpPr>
        <xdr:cNvPr id="2" name="Conector recto 1">
          <a:extLst>
            <a:ext uri="{FF2B5EF4-FFF2-40B4-BE49-F238E27FC236}">
              <a16:creationId xmlns:a16="http://schemas.microsoft.com/office/drawing/2014/main" xmlns="" id="{00000000-0008-0000-0C00-000002000000}"/>
            </a:ext>
          </a:extLst>
        </xdr:cNvPr>
        <xdr:cNvCxnSpPr/>
      </xdr:nvCxnSpPr>
      <xdr:spPr>
        <a:xfrm flipH="1">
          <a:off x="4419600" y="2371725"/>
          <a:ext cx="9525" cy="1714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11</xdr:row>
      <xdr:rowOff>19050</xdr:rowOff>
    </xdr:from>
    <xdr:to>
      <xdr:col>8</xdr:col>
      <xdr:colOff>552450</xdr:colOff>
      <xdr:row>11</xdr:row>
      <xdr:rowOff>171450</xdr:rowOff>
    </xdr:to>
    <xdr:cxnSp macro="">
      <xdr:nvCxnSpPr>
        <xdr:cNvPr id="3" name="Conector recto 2">
          <a:extLst>
            <a:ext uri="{FF2B5EF4-FFF2-40B4-BE49-F238E27FC236}">
              <a16:creationId xmlns:a16="http://schemas.microsoft.com/office/drawing/2014/main" xmlns="" id="{00000000-0008-0000-0C00-000003000000}"/>
            </a:ext>
          </a:extLst>
        </xdr:cNvPr>
        <xdr:cNvCxnSpPr/>
      </xdr:nvCxnSpPr>
      <xdr:spPr>
        <a:xfrm flipH="1">
          <a:off x="9658350" y="2390775"/>
          <a:ext cx="19050" cy="1524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11</xdr:row>
      <xdr:rowOff>171450</xdr:rowOff>
    </xdr:from>
    <xdr:to>
      <xdr:col>8</xdr:col>
      <xdr:colOff>552450</xdr:colOff>
      <xdr:row>11</xdr:row>
      <xdr:rowOff>171450</xdr:rowOff>
    </xdr:to>
    <xdr:cxnSp macro="">
      <xdr:nvCxnSpPr>
        <xdr:cNvPr id="5" name="Conector recto 4">
          <a:extLst>
            <a:ext uri="{FF2B5EF4-FFF2-40B4-BE49-F238E27FC236}">
              <a16:creationId xmlns:a16="http://schemas.microsoft.com/office/drawing/2014/main" xmlns="" id="{00000000-0008-0000-0C00-000005000000}"/>
            </a:ext>
          </a:extLst>
        </xdr:cNvPr>
        <xdr:cNvCxnSpPr/>
      </xdr:nvCxnSpPr>
      <xdr:spPr>
        <a:xfrm>
          <a:off x="4429125" y="2543175"/>
          <a:ext cx="52482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28</xdr:row>
      <xdr:rowOff>0</xdr:rowOff>
    </xdr:from>
    <xdr:to>
      <xdr:col>4</xdr:col>
      <xdr:colOff>495300</xdr:colOff>
      <xdr:row>29</xdr:row>
      <xdr:rowOff>114300</xdr:rowOff>
    </xdr:to>
    <xdr:cxnSp macro="">
      <xdr:nvCxnSpPr>
        <xdr:cNvPr id="6" name="Conector recto 5">
          <a:extLst>
            <a:ext uri="{FF2B5EF4-FFF2-40B4-BE49-F238E27FC236}">
              <a16:creationId xmlns:a16="http://schemas.microsoft.com/office/drawing/2014/main" xmlns="" id="{00000000-0008-0000-0C00-000006000000}"/>
            </a:ext>
          </a:extLst>
        </xdr:cNvPr>
        <xdr:cNvCxnSpPr/>
      </xdr:nvCxnSpPr>
      <xdr:spPr>
        <a:xfrm>
          <a:off x="4429125" y="27412950"/>
          <a:ext cx="0" cy="304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28</xdr:row>
      <xdr:rowOff>19050</xdr:rowOff>
    </xdr:from>
    <xdr:to>
      <xdr:col>6</xdr:col>
      <xdr:colOff>581025</xdr:colOff>
      <xdr:row>29</xdr:row>
      <xdr:rowOff>133350</xdr:rowOff>
    </xdr:to>
    <xdr:cxnSp macro="">
      <xdr:nvCxnSpPr>
        <xdr:cNvPr id="7" name="Conector recto 6">
          <a:extLst>
            <a:ext uri="{FF2B5EF4-FFF2-40B4-BE49-F238E27FC236}">
              <a16:creationId xmlns:a16="http://schemas.microsoft.com/office/drawing/2014/main" xmlns="" id="{00000000-0008-0000-0C00-000007000000}"/>
            </a:ext>
          </a:extLst>
        </xdr:cNvPr>
        <xdr:cNvCxnSpPr/>
      </xdr:nvCxnSpPr>
      <xdr:spPr>
        <a:xfrm>
          <a:off x="11058525" y="27432000"/>
          <a:ext cx="0" cy="304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29</xdr:row>
      <xdr:rowOff>104775</xdr:rowOff>
    </xdr:from>
    <xdr:to>
      <xdr:col>4</xdr:col>
      <xdr:colOff>2638425</xdr:colOff>
      <xdr:row>29</xdr:row>
      <xdr:rowOff>114300</xdr:rowOff>
    </xdr:to>
    <xdr:cxnSp macro="">
      <xdr:nvCxnSpPr>
        <xdr:cNvPr id="8" name="Conector recto 7">
          <a:extLst>
            <a:ext uri="{FF2B5EF4-FFF2-40B4-BE49-F238E27FC236}">
              <a16:creationId xmlns:a16="http://schemas.microsoft.com/office/drawing/2014/main" xmlns="" id="{00000000-0008-0000-0C00-000008000000}"/>
            </a:ext>
          </a:extLst>
        </xdr:cNvPr>
        <xdr:cNvCxnSpPr/>
      </xdr:nvCxnSpPr>
      <xdr:spPr>
        <a:xfrm>
          <a:off x="4419600" y="27708225"/>
          <a:ext cx="2152650"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4676775</xdr:colOff>
      <xdr:row>29</xdr:row>
      <xdr:rowOff>114300</xdr:rowOff>
    </xdr:from>
    <xdr:to>
      <xdr:col>6</xdr:col>
      <xdr:colOff>571500</xdr:colOff>
      <xdr:row>29</xdr:row>
      <xdr:rowOff>114300</xdr:rowOff>
    </xdr:to>
    <xdr:cxnSp macro="">
      <xdr:nvCxnSpPr>
        <xdr:cNvPr id="9" name="Conector recto 8">
          <a:extLst>
            <a:ext uri="{FF2B5EF4-FFF2-40B4-BE49-F238E27FC236}">
              <a16:creationId xmlns:a16="http://schemas.microsoft.com/office/drawing/2014/main" xmlns="" id="{00000000-0008-0000-0C00-000009000000}"/>
            </a:ext>
          </a:extLst>
        </xdr:cNvPr>
        <xdr:cNvCxnSpPr/>
      </xdr:nvCxnSpPr>
      <xdr:spPr>
        <a:xfrm>
          <a:off x="8610600" y="6248400"/>
          <a:ext cx="24384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0</xdr:colOff>
          <xdr:row>2</xdr:row>
          <xdr:rowOff>9525</xdr:rowOff>
        </xdr:from>
        <xdr:to>
          <xdr:col>2</xdr:col>
          <xdr:colOff>0</xdr:colOff>
          <xdr:row>3</xdr:row>
          <xdr:rowOff>0</xdr:rowOff>
        </xdr:to>
        <xdr:sp macro="" textlink="">
          <xdr:nvSpPr>
            <xdr:cNvPr id="18433" name="Button 1" hidden="1">
              <a:extLst>
                <a:ext uri="{63B3BB69-23CF-44E3-9099-C40C66FF867C}">
                  <a14:compatExt spid="_x0000_s18433"/>
                </a:ext>
                <a:ext uri="{FF2B5EF4-FFF2-40B4-BE49-F238E27FC236}">
                  <a16:creationId xmlns:a16="http://schemas.microsoft.com/office/drawing/2014/main" xmlns="" id="{00000000-0008-0000-0C00-0000014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161925</xdr:rowOff>
        </xdr:from>
        <xdr:to>
          <xdr:col>3</xdr:col>
          <xdr:colOff>0</xdr:colOff>
          <xdr:row>4</xdr:row>
          <xdr:rowOff>0</xdr:rowOff>
        </xdr:to>
        <xdr:sp macro="" textlink="">
          <xdr:nvSpPr>
            <xdr:cNvPr id="25601" name="Button 1" hidden="1">
              <a:extLst>
                <a:ext uri="{63B3BB69-23CF-44E3-9099-C40C66FF867C}">
                  <a14:compatExt spid="_x0000_s25601"/>
                </a:ext>
                <a:ext uri="{FF2B5EF4-FFF2-40B4-BE49-F238E27FC236}">
                  <a16:creationId xmlns:a16="http://schemas.microsoft.com/office/drawing/2014/main" xmlns="" id="{00000000-0008-0000-0D00-0000016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xdr:row>
          <xdr:rowOff>9525</xdr:rowOff>
        </xdr:from>
        <xdr:to>
          <xdr:col>3</xdr:col>
          <xdr:colOff>9525</xdr:colOff>
          <xdr:row>1</xdr:row>
          <xdr:rowOff>228600</xdr:rowOff>
        </xdr:to>
        <xdr:sp macro="" textlink="">
          <xdr:nvSpPr>
            <xdr:cNvPr id="26625" name="Button 1" hidden="1">
              <a:extLst>
                <a:ext uri="{63B3BB69-23CF-44E3-9099-C40C66FF867C}">
                  <a14:compatExt spid="_x0000_s26625"/>
                </a:ext>
                <a:ext uri="{FF2B5EF4-FFF2-40B4-BE49-F238E27FC236}">
                  <a16:creationId xmlns:a16="http://schemas.microsoft.com/office/drawing/2014/main" xmlns="" id="{00000000-0008-0000-0E00-000001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118</xdr:row>
          <xdr:rowOff>9525</xdr:rowOff>
        </xdr:from>
        <xdr:to>
          <xdr:col>3</xdr:col>
          <xdr:colOff>9525</xdr:colOff>
          <xdr:row>119</xdr:row>
          <xdr:rowOff>28575</xdr:rowOff>
        </xdr:to>
        <xdr:sp macro="" textlink="">
          <xdr:nvSpPr>
            <xdr:cNvPr id="26627" name="Button 3" hidden="1">
              <a:extLst>
                <a:ext uri="{63B3BB69-23CF-44E3-9099-C40C66FF867C}">
                  <a14:compatExt spid="_x0000_s26627"/>
                </a:ext>
                <a:ext uri="{FF2B5EF4-FFF2-40B4-BE49-F238E27FC236}">
                  <a16:creationId xmlns:a16="http://schemas.microsoft.com/office/drawing/2014/main" xmlns="" id="{00000000-0008-0000-0E00-000003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742950</xdr:colOff>
          <xdr:row>1</xdr:row>
          <xdr:rowOff>0</xdr:rowOff>
        </xdr:from>
        <xdr:to>
          <xdr:col>2</xdr:col>
          <xdr:colOff>742950</xdr:colOff>
          <xdr:row>1</xdr:row>
          <xdr:rowOff>219075</xdr:rowOff>
        </xdr:to>
        <xdr:sp macro="" textlink="">
          <xdr:nvSpPr>
            <xdr:cNvPr id="27649" name="Button 1" hidden="1">
              <a:extLst>
                <a:ext uri="{63B3BB69-23CF-44E3-9099-C40C66FF867C}">
                  <a14:compatExt spid="_x0000_s27649"/>
                </a:ext>
                <a:ext uri="{FF2B5EF4-FFF2-40B4-BE49-F238E27FC236}">
                  <a16:creationId xmlns:a16="http://schemas.microsoft.com/office/drawing/2014/main" xmlns="" id="{00000000-0008-0000-0F00-000001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0</xdr:colOff>
          <xdr:row>3</xdr:row>
          <xdr:rowOff>0</xdr:rowOff>
        </xdr:to>
        <xdr:sp macro="" textlink="">
          <xdr:nvSpPr>
            <xdr:cNvPr id="28673" name="Button 1" hidden="1">
              <a:extLst>
                <a:ext uri="{63B3BB69-23CF-44E3-9099-C40C66FF867C}">
                  <a14:compatExt spid="_x0000_s28673"/>
                </a:ext>
                <a:ext uri="{FF2B5EF4-FFF2-40B4-BE49-F238E27FC236}">
                  <a16:creationId xmlns:a16="http://schemas.microsoft.com/office/drawing/2014/main" xmlns="" id="{00000000-0008-0000-1000-000001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190500</xdr:rowOff>
        </xdr:from>
        <xdr:to>
          <xdr:col>3</xdr:col>
          <xdr:colOff>0</xdr:colOff>
          <xdr:row>2</xdr:row>
          <xdr:rowOff>0</xdr:rowOff>
        </xdr:to>
        <xdr:sp macro="" textlink="">
          <xdr:nvSpPr>
            <xdr:cNvPr id="29697" name="Button 1" hidden="1">
              <a:extLst>
                <a:ext uri="{63B3BB69-23CF-44E3-9099-C40C66FF867C}">
                  <a14:compatExt spid="_x0000_s29697"/>
                </a:ext>
                <a:ext uri="{FF2B5EF4-FFF2-40B4-BE49-F238E27FC236}">
                  <a16:creationId xmlns:a16="http://schemas.microsoft.com/office/drawing/2014/main" xmlns="" id="{00000000-0008-0000-1100-0000017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190500</xdr:rowOff>
        </xdr:from>
        <xdr:to>
          <xdr:col>3</xdr:col>
          <xdr:colOff>0</xdr:colOff>
          <xdr:row>2</xdr:row>
          <xdr:rowOff>0</xdr:rowOff>
        </xdr:to>
        <xdr:sp macro="" textlink="">
          <xdr:nvSpPr>
            <xdr:cNvPr id="30721" name="Button 1" hidden="1">
              <a:extLst>
                <a:ext uri="{63B3BB69-23CF-44E3-9099-C40C66FF867C}">
                  <a14:compatExt spid="_x0000_s30721"/>
                </a:ext>
                <a:ext uri="{FF2B5EF4-FFF2-40B4-BE49-F238E27FC236}">
                  <a16:creationId xmlns:a16="http://schemas.microsoft.com/office/drawing/2014/main" xmlns="" id="{00000000-0008-0000-1200-0000017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200025</xdr:rowOff>
        </xdr:from>
        <xdr:to>
          <xdr:col>3</xdr:col>
          <xdr:colOff>0</xdr:colOff>
          <xdr:row>2</xdr:row>
          <xdr:rowOff>0</xdr:rowOff>
        </xdr:to>
        <xdr:sp macro="" textlink="">
          <xdr:nvSpPr>
            <xdr:cNvPr id="31745" name="Button 1" hidden="1">
              <a:extLst>
                <a:ext uri="{63B3BB69-23CF-44E3-9099-C40C66FF867C}">
                  <a14:compatExt spid="_x0000_s31745"/>
                </a:ext>
                <a:ext uri="{FF2B5EF4-FFF2-40B4-BE49-F238E27FC236}">
                  <a16:creationId xmlns:a16="http://schemas.microsoft.com/office/drawing/2014/main" xmlns="" id="{00000000-0008-0000-1300-000001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0</xdr:colOff>
          <xdr:row>3</xdr:row>
          <xdr:rowOff>0</xdr:rowOff>
        </xdr:to>
        <xdr:sp macro="" textlink="">
          <xdr:nvSpPr>
            <xdr:cNvPr id="32769" name="Button 1" hidden="1">
              <a:extLst>
                <a:ext uri="{63B3BB69-23CF-44E3-9099-C40C66FF867C}">
                  <a14:compatExt spid="_x0000_s32769"/>
                </a:ext>
                <a:ext uri="{FF2B5EF4-FFF2-40B4-BE49-F238E27FC236}">
                  <a16:creationId xmlns:a16="http://schemas.microsoft.com/office/drawing/2014/main" xmlns="" id="{00000000-0008-0000-1400-0000018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80962</xdr:colOff>
      <xdr:row>1</xdr:row>
      <xdr:rowOff>90486</xdr:rowOff>
    </xdr:from>
    <xdr:to>
      <xdr:col>1</xdr:col>
      <xdr:colOff>600075</xdr:colOff>
      <xdr:row>3</xdr:row>
      <xdr:rowOff>141779</xdr:rowOff>
    </xdr:to>
    <xdr:pic>
      <xdr:nvPicPr>
        <xdr:cNvPr id="2" name="Picture 37" descr="logo nuevo contraloria">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 y="261936"/>
          <a:ext cx="1281113" cy="813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15372" name="Button 12" hidden="1">
              <a:extLst>
                <a:ext uri="{63B3BB69-23CF-44E3-9099-C40C66FF867C}">
                  <a14:compatExt spid="_x0000_s15372"/>
                </a:ext>
                <a:ext uri="{FF2B5EF4-FFF2-40B4-BE49-F238E27FC236}">
                  <a16:creationId xmlns:a16="http://schemas.microsoft.com/office/drawing/2014/main" xmlns=""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15383" name="Button 23" hidden="1">
              <a:extLst>
                <a:ext uri="{63B3BB69-23CF-44E3-9099-C40C66FF867C}">
                  <a14:compatExt spid="_x0000_s15383"/>
                </a:ext>
                <a:ext uri="{FF2B5EF4-FFF2-40B4-BE49-F238E27FC236}">
                  <a16:creationId xmlns:a16="http://schemas.microsoft.com/office/drawing/2014/main" xmlns=""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15391" name="Button 31" hidden="1">
              <a:extLst>
                <a:ext uri="{63B3BB69-23CF-44E3-9099-C40C66FF867C}">
                  <a14:compatExt spid="_x0000_s15391"/>
                </a:ext>
                <a:ext uri="{FF2B5EF4-FFF2-40B4-BE49-F238E27FC236}">
                  <a16:creationId xmlns:a16="http://schemas.microsoft.com/office/drawing/2014/main" xmlns=""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295275</xdr:colOff>
      <xdr:row>2</xdr:row>
      <xdr:rowOff>109537</xdr:rowOff>
    </xdr:from>
    <xdr:to>
      <xdr:col>2</xdr:col>
      <xdr:colOff>628650</xdr:colOff>
      <xdr:row>4</xdr:row>
      <xdr:rowOff>116100</xdr:rowOff>
    </xdr:to>
    <xdr:pic>
      <xdr:nvPicPr>
        <xdr:cNvPr id="2" name="Picture 37" descr="logo nuevo contraloria">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109537"/>
          <a:ext cx="857250" cy="682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114300</xdr:colOff>
          <xdr:row>1</xdr:row>
          <xdr:rowOff>180975</xdr:rowOff>
        </xdr:from>
        <xdr:to>
          <xdr:col>0</xdr:col>
          <xdr:colOff>876300</xdr:colOff>
          <xdr:row>2</xdr:row>
          <xdr:rowOff>209550</xdr:rowOff>
        </xdr:to>
        <xdr:sp macro="" textlink="">
          <xdr:nvSpPr>
            <xdr:cNvPr id="16387" name="Button 3" hidden="1">
              <a:extLst>
                <a:ext uri="{63B3BB69-23CF-44E3-9099-C40C66FF867C}">
                  <a14:compatExt spid="_x0000_s16387"/>
                </a:ext>
                <a:ext uri="{FF2B5EF4-FFF2-40B4-BE49-F238E27FC236}">
                  <a16:creationId xmlns:a16="http://schemas.microsoft.com/office/drawing/2014/main" xmlns="" id="{00000000-0008-0000-0200-00000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448731</xdr:colOff>
      <xdr:row>1</xdr:row>
      <xdr:rowOff>107154</xdr:rowOff>
    </xdr:from>
    <xdr:to>
      <xdr:col>1</xdr:col>
      <xdr:colOff>402165</xdr:colOff>
      <xdr:row>3</xdr:row>
      <xdr:rowOff>148335</xdr:rowOff>
    </xdr:to>
    <xdr:pic>
      <xdr:nvPicPr>
        <xdr:cNvPr id="2" name="Picture 37" descr="logo nuevo contraloria">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731" y="278604"/>
          <a:ext cx="1344084" cy="80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142875</xdr:colOff>
          <xdr:row>9</xdr:row>
          <xdr:rowOff>266700</xdr:rowOff>
        </xdr:from>
        <xdr:to>
          <xdr:col>9</xdr:col>
          <xdr:colOff>2419350</xdr:colOff>
          <xdr:row>9</xdr:row>
          <xdr:rowOff>495300</xdr:rowOff>
        </xdr:to>
        <xdr:sp macro="" textlink="">
          <xdr:nvSpPr>
            <xdr:cNvPr id="36866" name="Button 2" hidden="1">
              <a:extLst>
                <a:ext uri="{63B3BB69-23CF-44E3-9099-C40C66FF867C}">
                  <a14:compatExt spid="_x0000_s36866"/>
                </a:ext>
                <a:ext uri="{FF2B5EF4-FFF2-40B4-BE49-F238E27FC236}">
                  <a16:creationId xmlns:a16="http://schemas.microsoft.com/office/drawing/2014/main" xmlns="" id="{00000000-0008-0000-0300-000002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 /Vulnerabilidad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10</xdr:row>
          <xdr:rowOff>9525</xdr:rowOff>
        </xdr:from>
        <xdr:to>
          <xdr:col>9</xdr:col>
          <xdr:colOff>2419350</xdr:colOff>
          <xdr:row>10</xdr:row>
          <xdr:rowOff>257175</xdr:rowOff>
        </xdr:to>
        <xdr:sp macro="" textlink="">
          <xdr:nvSpPr>
            <xdr:cNvPr id="36867" name="Button 3" hidden="1">
              <a:extLst>
                <a:ext uri="{63B3BB69-23CF-44E3-9099-C40C66FF867C}">
                  <a14:compatExt spid="_x0000_s36867"/>
                </a:ext>
                <a:ext uri="{FF2B5EF4-FFF2-40B4-BE49-F238E27FC236}">
                  <a16:creationId xmlns:a16="http://schemas.microsoft.com/office/drawing/2014/main" xmlns="" id="{00000000-0008-0000-0300-000003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Causa/Vulnerabilidad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809625</xdr:colOff>
          <xdr:row>9</xdr:row>
          <xdr:rowOff>333375</xdr:rowOff>
        </xdr:from>
        <xdr:to>
          <xdr:col>15</xdr:col>
          <xdr:colOff>2228850</xdr:colOff>
          <xdr:row>10</xdr:row>
          <xdr:rowOff>200025</xdr:rowOff>
        </xdr:to>
        <xdr:sp macro="" textlink="">
          <xdr:nvSpPr>
            <xdr:cNvPr id="36893" name="Button 29" hidden="1">
              <a:extLst>
                <a:ext uri="{63B3BB69-23CF-44E3-9099-C40C66FF867C}">
                  <a14:compatExt spid="_x0000_s36893"/>
                </a:ext>
                <a:ext uri="{FF2B5EF4-FFF2-40B4-BE49-F238E27FC236}">
                  <a16:creationId xmlns:a16="http://schemas.microsoft.com/office/drawing/2014/main" xmlns="" id="{00000000-0008-0000-0300-00001D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0</xdr:rowOff>
        </xdr:from>
        <xdr:to>
          <xdr:col>2</xdr:col>
          <xdr:colOff>0</xdr:colOff>
          <xdr:row>2</xdr:row>
          <xdr:rowOff>19050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xmlns="" id="{00000000-0008-0000-06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73</xdr:row>
          <xdr:rowOff>0</xdr:rowOff>
        </xdr:from>
        <xdr:to>
          <xdr:col>2</xdr:col>
          <xdr:colOff>9525</xdr:colOff>
          <xdr:row>74</xdr:row>
          <xdr:rowOff>19050</xdr:rowOff>
        </xdr:to>
        <xdr:sp macro="" textlink="">
          <xdr:nvSpPr>
            <xdr:cNvPr id="19458" name="Button 2" hidden="1">
              <a:extLst>
                <a:ext uri="{63B3BB69-23CF-44E3-9099-C40C66FF867C}">
                  <a14:compatExt spid="_x0000_s19458"/>
                </a:ext>
                <a:ext uri="{FF2B5EF4-FFF2-40B4-BE49-F238E27FC236}">
                  <a16:creationId xmlns:a16="http://schemas.microsoft.com/office/drawing/2014/main" xmlns="" id="{00000000-0008-0000-0600-000002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161925</xdr:rowOff>
        </xdr:from>
        <xdr:to>
          <xdr:col>2</xdr:col>
          <xdr:colOff>0</xdr:colOff>
          <xdr:row>3</xdr:row>
          <xdr:rowOff>9525</xdr:rowOff>
        </xdr:to>
        <xdr:sp macro="" textlink="">
          <xdr:nvSpPr>
            <xdr:cNvPr id="20482" name="Button 2" hidden="1">
              <a:extLst>
                <a:ext uri="{63B3BB69-23CF-44E3-9099-C40C66FF867C}">
                  <a14:compatExt spid="_x0000_s20482"/>
                </a:ext>
                <a:ext uri="{FF2B5EF4-FFF2-40B4-BE49-F238E27FC236}">
                  <a16:creationId xmlns:a16="http://schemas.microsoft.com/office/drawing/2014/main" xmlns="" id="{00000000-0008-0000-0700-000002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752475</xdr:colOff>
          <xdr:row>90</xdr:row>
          <xdr:rowOff>152400</xdr:rowOff>
        </xdr:from>
        <xdr:to>
          <xdr:col>1</xdr:col>
          <xdr:colOff>752475</xdr:colOff>
          <xdr:row>92</xdr:row>
          <xdr:rowOff>0</xdr:rowOff>
        </xdr:to>
        <xdr:sp macro="" textlink="">
          <xdr:nvSpPr>
            <xdr:cNvPr id="20484" name="Button 4" hidden="1">
              <a:extLst>
                <a:ext uri="{63B3BB69-23CF-44E3-9099-C40C66FF867C}">
                  <a14:compatExt spid="_x0000_s20484"/>
                </a:ext>
                <a:ext uri="{FF2B5EF4-FFF2-40B4-BE49-F238E27FC236}">
                  <a16:creationId xmlns:a16="http://schemas.microsoft.com/office/drawing/2014/main" xmlns="" id="{00000000-0008-0000-0700-000004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152400</xdr:rowOff>
        </xdr:from>
        <xdr:to>
          <xdr:col>3</xdr:col>
          <xdr:colOff>0</xdr:colOff>
          <xdr:row>4</xdr:row>
          <xdr:rowOff>0</xdr:rowOff>
        </xdr:to>
        <xdr:sp macro="" textlink="">
          <xdr:nvSpPr>
            <xdr:cNvPr id="21505" name="Button 1" hidden="1">
              <a:extLst>
                <a:ext uri="{63B3BB69-23CF-44E3-9099-C40C66FF867C}">
                  <a14:compatExt spid="_x0000_s21505"/>
                </a:ext>
                <a:ext uri="{FF2B5EF4-FFF2-40B4-BE49-F238E27FC236}">
                  <a16:creationId xmlns:a16="http://schemas.microsoft.com/office/drawing/2014/main" xmlns="" id="{00000000-0008-0000-0800-0000015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152400</xdr:rowOff>
        </xdr:from>
        <xdr:to>
          <xdr:col>2</xdr:col>
          <xdr:colOff>0</xdr:colOff>
          <xdr:row>2</xdr:row>
          <xdr:rowOff>0</xdr:rowOff>
        </xdr:to>
        <xdr:sp macro="" textlink="">
          <xdr:nvSpPr>
            <xdr:cNvPr id="22529" name="Button 1" hidden="1">
              <a:extLst>
                <a:ext uri="{63B3BB69-23CF-44E3-9099-C40C66FF867C}">
                  <a14:compatExt spid="_x0000_s22529"/>
                </a:ext>
                <a:ext uri="{FF2B5EF4-FFF2-40B4-BE49-F238E27FC236}">
                  <a16:creationId xmlns:a16="http://schemas.microsoft.com/office/drawing/2014/main" xmlns="" id="{00000000-0008-0000-09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19050</xdr:rowOff>
        </xdr:to>
        <xdr:sp macro="" textlink="">
          <xdr:nvSpPr>
            <xdr:cNvPr id="22530" name="Button 2" hidden="1">
              <a:extLst>
                <a:ext uri="{63B3BB69-23CF-44E3-9099-C40C66FF867C}">
                  <a14:compatExt spid="_x0000_s22530"/>
                </a:ext>
                <a:ext uri="{FF2B5EF4-FFF2-40B4-BE49-F238E27FC236}">
                  <a16:creationId xmlns:a16="http://schemas.microsoft.com/office/drawing/2014/main" xmlns="" id="{00000000-0008-0000-0900-000002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0</xdr:row>
          <xdr:rowOff>180975</xdr:rowOff>
        </xdr:from>
        <xdr:to>
          <xdr:col>1</xdr:col>
          <xdr:colOff>0</xdr:colOff>
          <xdr:row>2</xdr:row>
          <xdr:rowOff>9525</xdr:rowOff>
        </xdr:to>
        <xdr:sp macro="" textlink="">
          <xdr:nvSpPr>
            <xdr:cNvPr id="23553" name="Button 1" hidden="1">
              <a:extLst>
                <a:ext uri="{63B3BB69-23CF-44E3-9099-C40C66FF867C}">
                  <a14:compatExt spid="_x0000_s23553"/>
                </a:ext>
                <a:ext uri="{FF2B5EF4-FFF2-40B4-BE49-F238E27FC236}">
                  <a16:creationId xmlns:a16="http://schemas.microsoft.com/office/drawing/2014/main" xmlns="" id="{00000000-0008-0000-0A00-000001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INICIO</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SEGURIDAD%20DE%20LA%20INFORMACION\2019\Capacitacion%20Riesgos\Verificacion\Final\Consolidado%20mapa%20de%20riesgos%20Contraloria%20de%20Bogot&#225;_contr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VCGF/PVCGF.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3.SEGURIDAD%20DE%20LA%20INFORMACION\2019\Capacitacion%20Riesgos\Verificacion\RIESGOS%20SEGURIDAD%20DE%20LA%20%20INFORMACI&#211;N-%20jaime%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campos/AppData/Local/Microsoft/Windows/INetCache/Content.Outlook/EYFFJ1FT/Copia%20de%20MAPA%20DE%20RIESGOS%20PROCESO%20RFJC%201%20NUEVA%20METODOLOG&#205;A%20%20definitiv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TALENTOHUMANO/PROCESO%20TALENTO%20HUMANO-%20RIESGOS%20Abril%2026%202019%20(0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serrano/AppData/Local/Microsoft/Windows/INetCache/Content.Outlook/9US25RAX/PDE-07-01%20-Anexo%20oficiales%20mapa%20de%20riesgos%20TIC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cuervo/Desktop/financier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ADMINISTRATIVA%20Y%20FINANCIERA/Direccion%20administrativ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GD/PROCESO%20GESTION%20DOCUM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019\RIESGOS%20PUBLICACION%20VERSI&#211;N%202.0\CONSOLIDADO%20RIESGOS%20DE%20GESTI&#211;N%20Y%20CORRUPCI&#211;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CAPACITACI&#211;N%20RIESGOS/PDE07-01%20Anexos%20riesgos%20prueba%20OAJURIDI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 Zona de Riesgo Mapa Calor "/>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PDE-07-01 -Anexo oficiales ma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RIESGOS DE GESTIÓ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BD1" t="str">
            <v>SOLIDEZ DE TODOS LOS CONTROLES</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1. Riesgos Gestion y Corrup"/>
      <sheetName val="1.1 Matriz def corrupción"/>
      <sheetName val="2. Riesgos Seguridad Inf"/>
      <sheetName val="Anexo 3.Tablas Ref (1 Y 2)"/>
      <sheetName val="Tablas Analisis Prob-Impacto"/>
      <sheetName val="Tablas Valoración Control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3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trlProp" Target="../ctrlProps/ctrlProp40.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trlProp" Target="../ctrlProps/ctrlProp4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trlProp" Target="../ctrlProps/ctrlProp4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trlProp" Target="../ctrlProps/ctrlProp4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M30"/>
  <sheetViews>
    <sheetView showGridLines="0" showRowColHeaders="0" topLeftCell="A16" workbookViewId="0">
      <selection activeCell="L9" sqref="L9"/>
    </sheetView>
  </sheetViews>
  <sheetFormatPr baseColWidth="10" defaultRowHeight="15"/>
  <cols>
    <col min="1" max="2" width="14.5703125" customWidth="1"/>
    <col min="13" max="13" width="15.85546875" style="245" customWidth="1"/>
  </cols>
  <sheetData>
    <row r="1" spans="2:13" ht="15.75" thickBot="1"/>
    <row r="2" spans="2:13" ht="33.75">
      <c r="B2" s="229"/>
      <c r="C2" s="239"/>
      <c r="D2" s="556" t="s">
        <v>943</v>
      </c>
      <c r="E2" s="556"/>
      <c r="F2" s="556"/>
      <c r="G2" s="556"/>
      <c r="H2" s="556"/>
      <c r="I2" s="556"/>
      <c r="J2" s="556"/>
      <c r="K2" s="556"/>
      <c r="L2" s="239"/>
      <c r="M2" s="247"/>
    </row>
    <row r="3" spans="2:13" ht="33.75">
      <c r="B3" s="230"/>
      <c r="C3" s="240"/>
      <c r="D3" s="559" t="s">
        <v>972</v>
      </c>
      <c r="E3" s="559"/>
      <c r="F3" s="559"/>
      <c r="G3" s="559"/>
      <c r="H3" s="559"/>
      <c r="I3" s="559"/>
      <c r="J3" s="559"/>
      <c r="K3" s="559"/>
      <c r="L3" s="240"/>
      <c r="M3" s="248"/>
    </row>
    <row r="4" spans="2:13">
      <c r="B4" s="230"/>
      <c r="C4" s="240"/>
      <c r="D4" s="240"/>
      <c r="E4" s="240"/>
      <c r="F4" s="240"/>
      <c r="G4" s="240"/>
      <c r="H4" s="240"/>
      <c r="I4" s="240"/>
      <c r="J4" s="240"/>
      <c r="K4" s="240"/>
      <c r="L4" s="240"/>
      <c r="M4" s="248"/>
    </row>
    <row r="5" spans="2:13" ht="23.25">
      <c r="B5" s="230"/>
      <c r="C5" s="557"/>
      <c r="D5" s="557"/>
      <c r="E5" s="557"/>
      <c r="F5" s="557"/>
      <c r="G5" s="557"/>
      <c r="H5" s="557"/>
      <c r="I5" s="557"/>
      <c r="J5" s="557"/>
      <c r="K5" s="557"/>
      <c r="L5" s="240"/>
      <c r="M5" s="248"/>
    </row>
    <row r="6" spans="2:13">
      <c r="B6" s="230"/>
      <c r="C6" s="240"/>
      <c r="D6" s="240"/>
      <c r="E6" s="240"/>
      <c r="F6" s="240"/>
      <c r="G6" s="240"/>
      <c r="H6" s="240"/>
      <c r="I6" s="240"/>
      <c r="J6" s="240"/>
      <c r="K6" s="240"/>
      <c r="L6" s="240"/>
      <c r="M6" s="248"/>
    </row>
    <row r="7" spans="2:13" ht="21">
      <c r="B7" s="230"/>
      <c r="C7" s="241" t="s">
        <v>951</v>
      </c>
      <c r="D7" s="240"/>
      <c r="E7" s="240"/>
      <c r="F7" s="240"/>
      <c r="G7" s="240"/>
      <c r="H7" s="240"/>
      <c r="I7" s="240"/>
      <c r="J7" s="240"/>
      <c r="K7" s="240"/>
      <c r="L7" s="240"/>
      <c r="M7" s="248"/>
    </row>
    <row r="8" spans="2:13" ht="21">
      <c r="B8" s="230"/>
      <c r="C8" s="242"/>
      <c r="D8" s="555" t="s">
        <v>917</v>
      </c>
      <c r="E8" s="555"/>
      <c r="F8" s="555"/>
      <c r="G8" s="555"/>
      <c r="H8" s="555"/>
      <c r="I8" s="555"/>
      <c r="J8" s="555"/>
      <c r="K8" s="555"/>
      <c r="L8" s="555"/>
      <c r="M8" s="248"/>
    </row>
    <row r="9" spans="2:13" ht="21">
      <c r="B9" s="230"/>
      <c r="C9" s="242"/>
      <c r="D9" s="243"/>
      <c r="E9" s="558" t="s">
        <v>942</v>
      </c>
      <c r="F9" s="558"/>
      <c r="G9" s="558"/>
      <c r="H9" s="558"/>
      <c r="I9" s="558"/>
      <c r="J9" s="558"/>
      <c r="K9" s="558"/>
      <c r="L9" s="240"/>
      <c r="M9" s="248"/>
    </row>
    <row r="10" spans="2:13" ht="21">
      <c r="B10" s="230"/>
      <c r="C10" s="242"/>
      <c r="D10" s="243"/>
      <c r="E10" s="244"/>
      <c r="F10" s="244"/>
      <c r="G10" s="244"/>
      <c r="H10" s="244"/>
      <c r="I10" s="244"/>
      <c r="J10" s="244"/>
      <c r="K10" s="244"/>
      <c r="L10" s="240"/>
      <c r="M10" s="248"/>
    </row>
    <row r="11" spans="2:13" ht="21">
      <c r="B11" s="230"/>
      <c r="C11" s="242"/>
      <c r="D11" s="555" t="s">
        <v>918</v>
      </c>
      <c r="E11" s="555"/>
      <c r="F11" s="555"/>
      <c r="G11" s="555"/>
      <c r="H11" s="555"/>
      <c r="I11" s="555"/>
      <c r="J11" s="555"/>
      <c r="K11" s="555"/>
      <c r="L11" s="555"/>
      <c r="M11" s="248"/>
    </row>
    <row r="12" spans="2:13" ht="21">
      <c r="B12" s="230"/>
      <c r="C12" s="242"/>
      <c r="D12" s="242"/>
      <c r="E12" s="243"/>
      <c r="F12" s="243"/>
      <c r="G12" s="243"/>
      <c r="H12" s="243"/>
      <c r="I12" s="243"/>
      <c r="J12" s="243"/>
      <c r="K12" s="243"/>
      <c r="L12" s="240"/>
      <c r="M12" s="248"/>
    </row>
    <row r="13" spans="2:13" ht="21">
      <c r="B13" s="230"/>
      <c r="C13" s="241" t="s">
        <v>919</v>
      </c>
      <c r="D13" s="240"/>
      <c r="E13" s="243"/>
      <c r="F13" s="243"/>
      <c r="G13" s="243"/>
      <c r="H13" s="243"/>
      <c r="I13" s="243"/>
      <c r="J13" s="243"/>
      <c r="K13" s="243"/>
      <c r="L13" s="240"/>
      <c r="M13" s="248"/>
    </row>
    <row r="14" spans="2:13" ht="21">
      <c r="B14" s="230"/>
      <c r="C14" s="240"/>
      <c r="D14" s="555" t="s">
        <v>920</v>
      </c>
      <c r="E14" s="555"/>
      <c r="F14" s="555"/>
      <c r="G14" s="555"/>
      <c r="H14" s="555"/>
      <c r="I14" s="555"/>
      <c r="J14" s="555"/>
      <c r="K14" s="555"/>
      <c r="L14" s="555"/>
      <c r="M14" s="248"/>
    </row>
    <row r="15" spans="2:13" ht="21">
      <c r="B15" s="230"/>
      <c r="C15" s="240"/>
      <c r="D15" s="555" t="s">
        <v>921</v>
      </c>
      <c r="E15" s="555"/>
      <c r="F15" s="555"/>
      <c r="G15" s="555"/>
      <c r="H15" s="555"/>
      <c r="I15" s="555"/>
      <c r="J15" s="555"/>
      <c r="K15" s="555"/>
      <c r="L15" s="555"/>
      <c r="M15" s="248"/>
    </row>
    <row r="16" spans="2:13" ht="21">
      <c r="B16" s="230"/>
      <c r="C16" s="240"/>
      <c r="D16" s="555" t="s">
        <v>922</v>
      </c>
      <c r="E16" s="555"/>
      <c r="F16" s="555"/>
      <c r="G16" s="555"/>
      <c r="H16" s="555"/>
      <c r="I16" s="555"/>
      <c r="J16" s="555"/>
      <c r="K16" s="555"/>
      <c r="L16" s="555"/>
      <c r="M16" s="248"/>
    </row>
    <row r="17" spans="2:13" ht="21">
      <c r="B17" s="230"/>
      <c r="C17" s="240"/>
      <c r="D17" s="555" t="s">
        <v>923</v>
      </c>
      <c r="E17" s="555"/>
      <c r="F17" s="555"/>
      <c r="G17" s="555"/>
      <c r="H17" s="555"/>
      <c r="I17" s="555"/>
      <c r="J17" s="555"/>
      <c r="K17" s="555"/>
      <c r="L17" s="555"/>
      <c r="M17" s="248"/>
    </row>
    <row r="18" spans="2:13" ht="21">
      <c r="B18" s="230"/>
      <c r="C18" s="240"/>
      <c r="D18" s="555" t="s">
        <v>924</v>
      </c>
      <c r="E18" s="555"/>
      <c r="F18" s="555"/>
      <c r="G18" s="555"/>
      <c r="H18" s="555"/>
      <c r="I18" s="555"/>
      <c r="J18" s="555"/>
      <c r="K18" s="555"/>
      <c r="L18" s="555"/>
      <c r="M18" s="248"/>
    </row>
    <row r="19" spans="2:13" ht="21">
      <c r="B19" s="230"/>
      <c r="C19" s="240"/>
      <c r="D19" s="555" t="s">
        <v>925</v>
      </c>
      <c r="E19" s="555"/>
      <c r="F19" s="555"/>
      <c r="G19" s="555"/>
      <c r="H19" s="555"/>
      <c r="I19" s="555"/>
      <c r="J19" s="555"/>
      <c r="K19" s="555"/>
      <c r="L19" s="555"/>
      <c r="M19" s="248"/>
    </row>
    <row r="20" spans="2:13" ht="21">
      <c r="B20" s="230"/>
      <c r="C20" s="240"/>
      <c r="D20" s="555" t="s">
        <v>927</v>
      </c>
      <c r="E20" s="555"/>
      <c r="F20" s="555"/>
      <c r="G20" s="555"/>
      <c r="H20" s="555"/>
      <c r="I20" s="555"/>
      <c r="J20" s="555"/>
      <c r="K20" s="555"/>
      <c r="L20" s="555"/>
      <c r="M20" s="248"/>
    </row>
    <row r="21" spans="2:13" ht="21">
      <c r="B21" s="230"/>
      <c r="C21" s="240"/>
      <c r="D21" s="555" t="s">
        <v>926</v>
      </c>
      <c r="E21" s="555"/>
      <c r="F21" s="555"/>
      <c r="G21" s="555"/>
      <c r="H21" s="555"/>
      <c r="I21" s="555"/>
      <c r="J21" s="555"/>
      <c r="K21" s="555"/>
      <c r="L21" s="555"/>
      <c r="M21" s="248"/>
    </row>
    <row r="22" spans="2:13" ht="21">
      <c r="B22" s="230"/>
      <c r="C22" s="240"/>
      <c r="D22" s="555" t="s">
        <v>936</v>
      </c>
      <c r="E22" s="555"/>
      <c r="F22" s="555"/>
      <c r="G22" s="555"/>
      <c r="H22" s="555"/>
      <c r="I22" s="555"/>
      <c r="J22" s="555"/>
      <c r="K22" s="555"/>
      <c r="L22" s="555"/>
      <c r="M22" s="248"/>
    </row>
    <row r="23" spans="2:13" ht="21">
      <c r="B23" s="230"/>
      <c r="C23" s="240"/>
      <c r="D23" s="555" t="s">
        <v>929</v>
      </c>
      <c r="E23" s="555"/>
      <c r="F23" s="555"/>
      <c r="G23" s="555"/>
      <c r="H23" s="555"/>
      <c r="I23" s="555"/>
      <c r="J23" s="555"/>
      <c r="K23" s="555"/>
      <c r="L23" s="555"/>
      <c r="M23" s="248"/>
    </row>
    <row r="24" spans="2:13" ht="21">
      <c r="B24" s="230"/>
      <c r="C24" s="240"/>
      <c r="D24" s="555" t="s">
        <v>928</v>
      </c>
      <c r="E24" s="555"/>
      <c r="F24" s="555"/>
      <c r="G24" s="555"/>
      <c r="H24" s="555"/>
      <c r="I24" s="555"/>
      <c r="J24" s="555"/>
      <c r="K24" s="555"/>
      <c r="L24" s="555"/>
      <c r="M24" s="248"/>
    </row>
    <row r="25" spans="2:13" ht="21">
      <c r="B25" s="230"/>
      <c r="C25" s="240"/>
      <c r="D25" s="555" t="s">
        <v>939</v>
      </c>
      <c r="E25" s="555"/>
      <c r="F25" s="555"/>
      <c r="G25" s="555"/>
      <c r="H25" s="555"/>
      <c r="I25" s="555"/>
      <c r="J25" s="555"/>
      <c r="K25" s="555"/>
      <c r="L25" s="555"/>
      <c r="M25" s="248"/>
    </row>
    <row r="26" spans="2:13" ht="21">
      <c r="B26" s="230"/>
      <c r="C26" s="240"/>
      <c r="D26" s="555" t="s">
        <v>932</v>
      </c>
      <c r="E26" s="555"/>
      <c r="F26" s="555"/>
      <c r="G26" s="555"/>
      <c r="H26" s="555"/>
      <c r="I26" s="555"/>
      <c r="J26" s="555"/>
      <c r="K26" s="555"/>
      <c r="L26" s="555"/>
      <c r="M26" s="248"/>
    </row>
    <row r="27" spans="2:13" ht="21">
      <c r="B27" s="230"/>
      <c r="C27" s="240"/>
      <c r="D27" s="555" t="s">
        <v>933</v>
      </c>
      <c r="E27" s="555"/>
      <c r="F27" s="555"/>
      <c r="G27" s="555"/>
      <c r="H27" s="555"/>
      <c r="I27" s="555"/>
      <c r="J27" s="555"/>
      <c r="K27" s="555"/>
      <c r="L27" s="555"/>
      <c r="M27" s="248"/>
    </row>
    <row r="28" spans="2:13" ht="21">
      <c r="B28" s="230"/>
      <c r="C28" s="240"/>
      <c r="D28" s="555" t="s">
        <v>934</v>
      </c>
      <c r="E28" s="555"/>
      <c r="F28" s="555"/>
      <c r="G28" s="555"/>
      <c r="H28" s="555"/>
      <c r="I28" s="555"/>
      <c r="J28" s="555"/>
      <c r="K28" s="555"/>
      <c r="L28" s="555"/>
      <c r="M28" s="248"/>
    </row>
    <row r="29" spans="2:13">
      <c r="B29" s="230"/>
      <c r="C29" s="240"/>
      <c r="D29" s="240"/>
      <c r="E29" s="240"/>
      <c r="F29" s="240"/>
      <c r="G29" s="240"/>
      <c r="H29" s="240"/>
      <c r="I29" s="240"/>
      <c r="J29" s="240"/>
      <c r="K29" s="240"/>
      <c r="L29" s="240"/>
      <c r="M29" s="248"/>
    </row>
    <row r="30" spans="2:13" ht="15.75" thickBot="1">
      <c r="B30" s="231"/>
      <c r="C30" s="246"/>
      <c r="D30" s="246"/>
      <c r="E30" s="246"/>
      <c r="F30" s="246"/>
      <c r="G30" s="246"/>
      <c r="H30" s="246"/>
      <c r="I30" s="246"/>
      <c r="J30" s="246"/>
      <c r="K30" s="246"/>
      <c r="L30" s="246"/>
      <c r="M30" s="249"/>
    </row>
  </sheetData>
  <sheetProtection formatCells="0" formatColumns="0" formatRows="0" insertColumns="0" insertRows="0" insertHyperlinks="0" sort="0" autoFilter="0"/>
  <mergeCells count="21">
    <mergeCell ref="D23:L23"/>
    <mergeCell ref="D24:L24"/>
    <mergeCell ref="D25:L25"/>
    <mergeCell ref="D8:L8"/>
    <mergeCell ref="D11:L11"/>
    <mergeCell ref="D26:L26"/>
    <mergeCell ref="D27:L27"/>
    <mergeCell ref="D28:L28"/>
    <mergeCell ref="D2:K2"/>
    <mergeCell ref="C5:K5"/>
    <mergeCell ref="D14:L14"/>
    <mergeCell ref="D15:L15"/>
    <mergeCell ref="D16:L16"/>
    <mergeCell ref="D17:L17"/>
    <mergeCell ref="E9:K9"/>
    <mergeCell ref="D3:K3"/>
    <mergeCell ref="D18:L18"/>
    <mergeCell ref="D19:L19"/>
    <mergeCell ref="D20:L20"/>
    <mergeCell ref="D21:L21"/>
    <mergeCell ref="D22:L22"/>
  </mergeCells>
  <hyperlinks>
    <hyperlink ref="D15" location="'Tabla No 2-Vulnerabildades'!A1" display="Tabla No 2. Guia de Vulnerabilidades Comunes"/>
    <hyperlink ref="D16" location="'Tabla No 3- Probabilidad'!A1" display="Tabla 3.Criterios para Calificar la Probabilidad "/>
    <hyperlink ref="D17" location="'Tabla No 4- Impacto Gestión'!A1" display="Tabla 4. Criterios para Calificar el Impacto"/>
    <hyperlink ref="D18" location="'Tabla No 5- Impacto Corrupción'!A1" display="Tabla No.5. Criterios para calificar el impacto"/>
    <hyperlink ref="D19" location="'Tabla 6- Impacto Seguridad'!A1" display="Tabla No 6. Criterios para Calificar el Impacto - Riesgos de Seguridad Digital"/>
    <hyperlink ref="D20" location="'Tabla 7- Mapa de Calor'!A1" display="Tabla No.7  Mapa de Calor  "/>
    <hyperlink ref="D21" location="'Tabla No 8 -Tipo Controles'!A1" display="Tabla No. 8  Tipos de Controles"/>
    <hyperlink ref="D22" location="'Tabla No 9. Ctrl Seguridad Info'!A1" display="Tabla No. 9 Controles de Seguridad de la Información"/>
    <hyperlink ref="D23" location="'Tabla No 10-Variables Diseño Co'!A1" display="Tabla No 10. Peso o Participación de cada variable en el Diseño del Control para la Mitigación del Riesgo"/>
    <hyperlink ref="D24" location="'Tabla No 11.Calificación Diseño'!A1" display="Tabla No 11. Calificación del Diseño del Control "/>
    <hyperlink ref="D25" location="'Tabla No 12. Cal. ejecución Con'!A1" display="Tabla No 12. Calificación de Ejecución del Control "/>
    <hyperlink ref="D26" location="'Tabla No 13. Cal solidez Ctrl'!A1" display="Tabla No 13. Calificación Solidez Individual del Control "/>
    <hyperlink ref="D27" location="'Tabla No 14.Cal Solidez conj Ct'!A1" display="Tabla No 14. Calificación de la Solidez del Conjunto de Controles"/>
    <hyperlink ref="D28" location="'Tabla No 15. Despl Prob e impa'!A1" display="Tabla No 15. Resultados de los Posibles desplazamientos de la Probabilidad y del Impacto de los Riesgos"/>
    <hyperlink ref="D14" location="'Tabla No 1- Amenazas'!A1" display="Tabla No 1. Guia de Amenazas Comunes"/>
    <hyperlink ref="D8" location="'1. Riesgos Gestion y Corrup'!A1" display="RIESGOS DE GESTIÓN Y CORRUPCIÓN"/>
    <hyperlink ref="D11" location="'2. Riesgos Seguridad Inf'!A1" display="RIESGOS DE SEGURIDAD DE LA INFORMACIÓN"/>
    <hyperlink ref="E9:K9" location="'1.1 Matriz def corrupción'!A1" display="1.1 Matriz Definición de Riesgos de Corrupción"/>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t_tab_amenzas">
                <anchor moveWithCells="1" sizeWithCells="1">
                  <from>
                    <xdr:col>3</xdr:col>
                    <xdr:colOff>28575</xdr:colOff>
                    <xdr:row>13</xdr:row>
                    <xdr:rowOff>19050</xdr:rowOff>
                  </from>
                  <to>
                    <xdr:col>11</xdr:col>
                    <xdr:colOff>0</xdr:colOff>
                    <xdr:row>13</xdr:row>
                    <xdr:rowOff>247650</xdr:rowOff>
                  </to>
                </anchor>
              </controlPr>
            </control>
          </mc:Choice>
        </mc:AlternateContent>
        <mc:AlternateContent xmlns:mc="http://schemas.openxmlformats.org/markup-compatibility/2006">
          <mc:Choice Requires="x14">
            <control shapeId="1026" r:id="rId5" name="Button 2">
              <controlPr defaultSize="0" print="0" autoFill="0" autoPict="0" macro="[0]!Bt_tab_vulnerabilidades">
                <anchor moveWithCells="1" sizeWithCells="1">
                  <from>
                    <xdr:col>3</xdr:col>
                    <xdr:colOff>38100</xdr:colOff>
                    <xdr:row>14</xdr:row>
                    <xdr:rowOff>9525</xdr:rowOff>
                  </from>
                  <to>
                    <xdr:col>11</xdr:col>
                    <xdr:colOff>0</xdr:colOff>
                    <xdr:row>14</xdr:row>
                    <xdr:rowOff>238125</xdr:rowOff>
                  </to>
                </anchor>
              </controlPr>
            </control>
          </mc:Choice>
        </mc:AlternateContent>
        <mc:AlternateContent xmlns:mc="http://schemas.openxmlformats.org/markup-compatibility/2006">
          <mc:Choice Requires="x14">
            <control shapeId="1027" r:id="rId6" name="Button 3">
              <controlPr defaultSize="0" print="0" autoFill="0" autoPict="0" macro="[0]!Bt_probabilidad">
                <anchor moveWithCells="1" sizeWithCells="1">
                  <from>
                    <xdr:col>3</xdr:col>
                    <xdr:colOff>47625</xdr:colOff>
                    <xdr:row>15</xdr:row>
                    <xdr:rowOff>0</xdr:rowOff>
                  </from>
                  <to>
                    <xdr:col>11</xdr:col>
                    <xdr:colOff>0</xdr:colOff>
                    <xdr:row>15</xdr:row>
                    <xdr:rowOff>228600</xdr:rowOff>
                  </to>
                </anchor>
              </controlPr>
            </control>
          </mc:Choice>
        </mc:AlternateContent>
        <mc:AlternateContent xmlns:mc="http://schemas.openxmlformats.org/markup-compatibility/2006">
          <mc:Choice Requires="x14">
            <control shapeId="1028" r:id="rId7" name="Button 4">
              <controlPr defaultSize="0" print="0" autoFill="0" autoPict="0" macro="[0]!Bt_imp_gestion">
                <anchor moveWithCells="1" sizeWithCells="1">
                  <from>
                    <xdr:col>3</xdr:col>
                    <xdr:colOff>47625</xdr:colOff>
                    <xdr:row>16</xdr:row>
                    <xdr:rowOff>0</xdr:rowOff>
                  </from>
                  <to>
                    <xdr:col>11</xdr:col>
                    <xdr:colOff>0</xdr:colOff>
                    <xdr:row>16</xdr:row>
                    <xdr:rowOff>228600</xdr:rowOff>
                  </to>
                </anchor>
              </controlPr>
            </control>
          </mc:Choice>
        </mc:AlternateContent>
        <mc:AlternateContent xmlns:mc="http://schemas.openxmlformats.org/markup-compatibility/2006">
          <mc:Choice Requires="x14">
            <control shapeId="1029" r:id="rId8" name="Button 5">
              <controlPr defaultSize="0" print="0" autoFill="0" autoPict="0" macro="[0]!Bt_imp_corrupcion">
                <anchor moveWithCells="1" sizeWithCells="1">
                  <from>
                    <xdr:col>3</xdr:col>
                    <xdr:colOff>38100</xdr:colOff>
                    <xdr:row>17</xdr:row>
                    <xdr:rowOff>9525</xdr:rowOff>
                  </from>
                  <to>
                    <xdr:col>11</xdr:col>
                    <xdr:colOff>0</xdr:colOff>
                    <xdr:row>17</xdr:row>
                    <xdr:rowOff>238125</xdr:rowOff>
                  </to>
                </anchor>
              </controlPr>
            </control>
          </mc:Choice>
        </mc:AlternateContent>
        <mc:AlternateContent xmlns:mc="http://schemas.openxmlformats.org/markup-compatibility/2006">
          <mc:Choice Requires="x14">
            <control shapeId="1030" r:id="rId9" name="Button 6">
              <controlPr defaultSize="0" print="0" autoFill="0" autoPict="0" macro="[0]!Bt_imp_segInfo">
                <anchor moveWithCells="1" sizeWithCells="1">
                  <from>
                    <xdr:col>3</xdr:col>
                    <xdr:colOff>38100</xdr:colOff>
                    <xdr:row>18</xdr:row>
                    <xdr:rowOff>19050</xdr:rowOff>
                  </from>
                  <to>
                    <xdr:col>11</xdr:col>
                    <xdr:colOff>0</xdr:colOff>
                    <xdr:row>18</xdr:row>
                    <xdr:rowOff>247650</xdr:rowOff>
                  </to>
                </anchor>
              </controlPr>
            </control>
          </mc:Choice>
        </mc:AlternateContent>
        <mc:AlternateContent xmlns:mc="http://schemas.openxmlformats.org/markup-compatibility/2006">
          <mc:Choice Requires="x14">
            <control shapeId="1031" r:id="rId10" name="Button 7">
              <controlPr defaultSize="0" print="0" autoFill="0" autoPict="0" macro="[0]!Bt_MapCalor">
                <anchor moveWithCells="1" sizeWithCells="1">
                  <from>
                    <xdr:col>3</xdr:col>
                    <xdr:colOff>38100</xdr:colOff>
                    <xdr:row>19</xdr:row>
                    <xdr:rowOff>28575</xdr:rowOff>
                  </from>
                  <to>
                    <xdr:col>11</xdr:col>
                    <xdr:colOff>0</xdr:colOff>
                    <xdr:row>19</xdr:row>
                    <xdr:rowOff>257175</xdr:rowOff>
                  </to>
                </anchor>
              </controlPr>
            </control>
          </mc:Choice>
        </mc:AlternateContent>
        <mc:AlternateContent xmlns:mc="http://schemas.openxmlformats.org/markup-compatibility/2006">
          <mc:Choice Requires="x14">
            <control shapeId="1032" r:id="rId11" name="Button 8">
              <controlPr defaultSize="0" print="0" autoFill="0" autoPict="0" macro="[0]!Bt_ctrl_gestion">
                <anchor moveWithCells="1" sizeWithCells="1">
                  <from>
                    <xdr:col>3</xdr:col>
                    <xdr:colOff>38100</xdr:colOff>
                    <xdr:row>20</xdr:row>
                    <xdr:rowOff>28575</xdr:rowOff>
                  </from>
                  <to>
                    <xdr:col>11</xdr:col>
                    <xdr:colOff>0</xdr:colOff>
                    <xdr:row>20</xdr:row>
                    <xdr:rowOff>257175</xdr:rowOff>
                  </to>
                </anchor>
              </controlPr>
            </control>
          </mc:Choice>
        </mc:AlternateContent>
        <mc:AlternateContent xmlns:mc="http://schemas.openxmlformats.org/markup-compatibility/2006">
          <mc:Choice Requires="x14">
            <control shapeId="1033" r:id="rId12" name="Button 9">
              <controlPr defaultSize="0" print="0" autoFill="0" autoPict="0" macro="[0]!Bt_ctrl_seginf">
                <anchor moveWithCells="1" sizeWithCells="1">
                  <from>
                    <xdr:col>3</xdr:col>
                    <xdr:colOff>28575</xdr:colOff>
                    <xdr:row>21</xdr:row>
                    <xdr:rowOff>28575</xdr:rowOff>
                  </from>
                  <to>
                    <xdr:col>11</xdr:col>
                    <xdr:colOff>0</xdr:colOff>
                    <xdr:row>21</xdr:row>
                    <xdr:rowOff>257175</xdr:rowOff>
                  </to>
                </anchor>
              </controlPr>
            </control>
          </mc:Choice>
        </mc:AlternateContent>
        <mc:AlternateContent xmlns:mc="http://schemas.openxmlformats.org/markup-compatibility/2006">
          <mc:Choice Requires="x14">
            <control shapeId="1034" r:id="rId13" name="Button 10">
              <controlPr defaultSize="0" print="0" autoFill="0" autoPict="0" macro="[0]!Bt_Peso_diseño_ctl">
                <anchor moveWithCells="1" sizeWithCells="1">
                  <from>
                    <xdr:col>3</xdr:col>
                    <xdr:colOff>19050</xdr:colOff>
                    <xdr:row>22</xdr:row>
                    <xdr:rowOff>9525</xdr:rowOff>
                  </from>
                  <to>
                    <xdr:col>12</xdr:col>
                    <xdr:colOff>914400</xdr:colOff>
                    <xdr:row>22</xdr:row>
                    <xdr:rowOff>266700</xdr:rowOff>
                  </to>
                </anchor>
              </controlPr>
            </control>
          </mc:Choice>
        </mc:AlternateContent>
        <mc:AlternateContent xmlns:mc="http://schemas.openxmlformats.org/markup-compatibility/2006">
          <mc:Choice Requires="x14">
            <control shapeId="1035" r:id="rId14" name="Button 11">
              <controlPr defaultSize="0" print="0" autoFill="0" autoPict="0" macro="[0]!Bt_cal_diseño_ctrl">
                <anchor moveWithCells="1" sizeWithCells="1">
                  <from>
                    <xdr:col>3</xdr:col>
                    <xdr:colOff>28575</xdr:colOff>
                    <xdr:row>23</xdr:row>
                    <xdr:rowOff>47625</xdr:rowOff>
                  </from>
                  <to>
                    <xdr:col>11</xdr:col>
                    <xdr:colOff>0</xdr:colOff>
                    <xdr:row>24</xdr:row>
                    <xdr:rowOff>9525</xdr:rowOff>
                  </to>
                </anchor>
              </controlPr>
            </control>
          </mc:Choice>
        </mc:AlternateContent>
        <mc:AlternateContent xmlns:mc="http://schemas.openxmlformats.org/markup-compatibility/2006">
          <mc:Choice Requires="x14">
            <control shapeId="1036" r:id="rId15" name="Button 12">
              <controlPr defaultSize="0" print="0" autoFill="0" autoPict="0" macro="[0]!Bt_cal_ejecucion_ctrl">
                <anchor moveWithCells="1" sizeWithCells="1">
                  <from>
                    <xdr:col>3</xdr:col>
                    <xdr:colOff>28575</xdr:colOff>
                    <xdr:row>24</xdr:row>
                    <xdr:rowOff>57150</xdr:rowOff>
                  </from>
                  <to>
                    <xdr:col>11</xdr:col>
                    <xdr:colOff>0</xdr:colOff>
                    <xdr:row>25</xdr:row>
                    <xdr:rowOff>19050</xdr:rowOff>
                  </to>
                </anchor>
              </controlPr>
            </control>
          </mc:Choice>
        </mc:AlternateContent>
        <mc:AlternateContent xmlns:mc="http://schemas.openxmlformats.org/markup-compatibility/2006">
          <mc:Choice Requires="x14">
            <control shapeId="1037" r:id="rId16" name="Button 13">
              <controlPr defaultSize="0" print="0" autoFill="0" autoPict="0" macro="[0]!Bt_cal_ind_ctrl">
                <anchor moveWithCells="1" sizeWithCells="1">
                  <from>
                    <xdr:col>3</xdr:col>
                    <xdr:colOff>38100</xdr:colOff>
                    <xdr:row>25</xdr:row>
                    <xdr:rowOff>57150</xdr:rowOff>
                  </from>
                  <to>
                    <xdr:col>11</xdr:col>
                    <xdr:colOff>0</xdr:colOff>
                    <xdr:row>26</xdr:row>
                    <xdr:rowOff>19050</xdr:rowOff>
                  </to>
                </anchor>
              </controlPr>
            </control>
          </mc:Choice>
        </mc:AlternateContent>
        <mc:AlternateContent xmlns:mc="http://schemas.openxmlformats.org/markup-compatibility/2006">
          <mc:Choice Requires="x14">
            <control shapeId="1038" r:id="rId17" name="Button 14">
              <controlPr defaultSize="0" print="0" autoFill="0" autoPict="0" macro="[0]!Bt_cal_solConj">
                <anchor moveWithCells="1" sizeWithCells="1">
                  <from>
                    <xdr:col>3</xdr:col>
                    <xdr:colOff>38100</xdr:colOff>
                    <xdr:row>26</xdr:row>
                    <xdr:rowOff>57150</xdr:rowOff>
                  </from>
                  <to>
                    <xdr:col>11</xdr:col>
                    <xdr:colOff>0</xdr:colOff>
                    <xdr:row>27</xdr:row>
                    <xdr:rowOff>19050</xdr:rowOff>
                  </to>
                </anchor>
              </controlPr>
            </control>
          </mc:Choice>
        </mc:AlternateContent>
        <mc:AlternateContent xmlns:mc="http://schemas.openxmlformats.org/markup-compatibility/2006">
          <mc:Choice Requires="x14">
            <control shapeId="1039" r:id="rId18" name="Button 15">
              <controlPr defaultSize="0" print="0" autoFill="0" autoPict="0" macro="[0]!Bt_desplazamiento">
                <anchor moveWithCells="1" sizeWithCells="1">
                  <from>
                    <xdr:col>3</xdr:col>
                    <xdr:colOff>28575</xdr:colOff>
                    <xdr:row>27</xdr:row>
                    <xdr:rowOff>57150</xdr:rowOff>
                  </from>
                  <to>
                    <xdr:col>12</xdr:col>
                    <xdr:colOff>828675</xdr:colOff>
                    <xdr:row>28</xdr:row>
                    <xdr:rowOff>47625</xdr:rowOff>
                  </to>
                </anchor>
              </controlPr>
            </control>
          </mc:Choice>
        </mc:AlternateContent>
        <mc:AlternateContent xmlns:mc="http://schemas.openxmlformats.org/markup-compatibility/2006">
          <mc:Choice Requires="x14">
            <control shapeId="1040" r:id="rId19" name="Button 16">
              <controlPr defaultSize="0" print="0" autoFill="0" autoPict="0" macro="[0]!Bt_imp_corrupcion">
                <anchor moveWithCells="1" sizeWithCells="1">
                  <from>
                    <xdr:col>4</xdr:col>
                    <xdr:colOff>9525</xdr:colOff>
                    <xdr:row>9</xdr:row>
                    <xdr:rowOff>9525</xdr:rowOff>
                  </from>
                  <to>
                    <xdr:col>8</xdr:col>
                    <xdr:colOff>0</xdr:colOff>
                    <xdr:row>10</xdr:row>
                    <xdr:rowOff>0</xdr:rowOff>
                  </to>
                </anchor>
              </controlPr>
            </control>
          </mc:Choice>
        </mc:AlternateContent>
        <mc:AlternateContent xmlns:mc="http://schemas.openxmlformats.org/markup-compatibility/2006">
          <mc:Choice Requires="x14">
            <control shapeId="1041" r:id="rId20" name="Button 17">
              <controlPr defaultSize="0" print="0" autoFill="0" autoPict="0" macro="[0]!Bt_def_riesgosCorrupcion">
                <anchor moveWithCells="1" sizeWithCells="1">
                  <from>
                    <xdr:col>4</xdr:col>
                    <xdr:colOff>19050</xdr:colOff>
                    <xdr:row>8</xdr:row>
                    <xdr:rowOff>0</xdr:rowOff>
                  </from>
                  <to>
                    <xdr:col>8</xdr:col>
                    <xdr:colOff>9525</xdr:colOff>
                    <xdr:row>8</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FF00"/>
  </sheetPr>
  <dimension ref="B1:Q39"/>
  <sheetViews>
    <sheetView showGridLines="0" showRowColHeaders="0" zoomScaleNormal="100" zoomScaleSheetLayoutView="80" workbookViewId="0">
      <selection activeCell="K9" sqref="K9"/>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ht="13.5" thickBot="1">
      <c r="D1" s="20"/>
      <c r="E1" s="20"/>
      <c r="F1" s="20"/>
      <c r="G1" s="20"/>
      <c r="H1" s="20"/>
      <c r="I1" s="20"/>
      <c r="J1" s="20"/>
      <c r="K1" s="20"/>
      <c r="L1" s="20"/>
      <c r="M1" s="20"/>
      <c r="N1" s="73"/>
      <c r="O1" s="73"/>
      <c r="P1" s="31"/>
      <c r="Q1" s="31"/>
    </row>
    <row r="2" spans="2:17" ht="15.75" thickBot="1">
      <c r="B2" s="228" t="s">
        <v>941</v>
      </c>
      <c r="D2" s="21"/>
      <c r="E2" s="21"/>
      <c r="F2" s="20"/>
      <c r="G2" s="20"/>
      <c r="H2" s="20"/>
      <c r="I2" s="20"/>
      <c r="J2" s="20"/>
      <c r="K2" s="20"/>
      <c r="L2" s="20"/>
      <c r="M2" s="20"/>
      <c r="N2" s="73"/>
      <c r="O2" s="73"/>
      <c r="P2" s="31"/>
      <c r="Q2" s="31"/>
    </row>
    <row r="3" spans="2:17" ht="20.25" customHeight="1">
      <c r="D3" s="1210" t="s">
        <v>877</v>
      </c>
      <c r="E3" s="1211"/>
      <c r="F3" s="1211"/>
      <c r="G3" s="20"/>
      <c r="H3" s="20"/>
      <c r="I3" s="20"/>
      <c r="J3" s="20"/>
      <c r="K3" s="20"/>
      <c r="L3" s="20"/>
      <c r="M3" s="20"/>
      <c r="N3" s="73"/>
      <c r="O3" s="73"/>
      <c r="P3" s="31"/>
      <c r="Q3" s="31"/>
    </row>
    <row r="4" spans="2:17" ht="48.75" customHeight="1">
      <c r="D4" s="72" t="s">
        <v>689</v>
      </c>
      <c r="E4" s="72" t="s">
        <v>687</v>
      </c>
      <c r="F4" s="72" t="s">
        <v>688</v>
      </c>
      <c r="G4" s="20"/>
      <c r="H4" s="20"/>
      <c r="I4" s="20"/>
      <c r="J4" s="20"/>
      <c r="K4" s="20"/>
      <c r="L4" s="20"/>
      <c r="M4" s="20"/>
      <c r="N4" s="73"/>
      <c r="O4" s="73"/>
      <c r="P4" s="31"/>
      <c r="Q4" s="31"/>
    </row>
    <row r="5" spans="2:17" ht="30.75" customHeight="1">
      <c r="D5" s="1209" t="s">
        <v>660</v>
      </c>
      <c r="E5" s="217" t="s">
        <v>661</v>
      </c>
      <c r="F5" s="1209">
        <v>5</v>
      </c>
      <c r="G5" s="20"/>
      <c r="H5" s="20"/>
      <c r="I5" s="20"/>
      <c r="J5" s="20"/>
      <c r="K5" s="20"/>
      <c r="L5" s="20"/>
      <c r="M5" s="20"/>
      <c r="N5" s="73"/>
      <c r="O5" s="73"/>
      <c r="P5" s="31"/>
      <c r="Q5" s="31"/>
    </row>
    <row r="6" spans="2:17" ht="15">
      <c r="D6" s="1209"/>
      <c r="E6" s="217" t="s">
        <v>664</v>
      </c>
      <c r="F6" s="1209"/>
      <c r="G6" s="20"/>
      <c r="H6" s="20"/>
      <c r="I6" s="20"/>
      <c r="J6" s="20"/>
      <c r="K6" s="20"/>
      <c r="L6" s="20"/>
      <c r="M6" s="20"/>
      <c r="N6" s="73"/>
      <c r="O6" s="73"/>
      <c r="P6" s="31"/>
      <c r="Q6" s="31"/>
    </row>
    <row r="7" spans="2:17" ht="15">
      <c r="D7" s="1209"/>
      <c r="E7" s="217" t="s">
        <v>665</v>
      </c>
      <c r="F7" s="1209"/>
      <c r="G7" s="20"/>
      <c r="H7" s="20"/>
      <c r="I7" s="20"/>
      <c r="J7" s="20"/>
      <c r="K7" s="20"/>
      <c r="L7" s="20"/>
      <c r="M7" s="20"/>
      <c r="N7" s="73"/>
      <c r="O7" s="73"/>
      <c r="P7" s="31"/>
      <c r="Q7" s="31"/>
    </row>
    <row r="8" spans="2:17" ht="30">
      <c r="D8" s="1209"/>
      <c r="E8" s="217" t="s">
        <v>662</v>
      </c>
      <c r="F8" s="1209"/>
      <c r="G8" s="20"/>
      <c r="H8" s="20"/>
      <c r="I8" s="20"/>
      <c r="J8" s="20"/>
      <c r="K8" s="20"/>
      <c r="L8" s="20"/>
      <c r="M8" s="20"/>
      <c r="N8" s="73"/>
      <c r="O8" s="73"/>
      <c r="P8" s="31"/>
      <c r="Q8" s="31"/>
    </row>
    <row r="9" spans="2:17" ht="30">
      <c r="D9" s="1209"/>
      <c r="E9" s="217" t="s">
        <v>663</v>
      </c>
      <c r="F9" s="1209"/>
      <c r="G9" s="20"/>
      <c r="H9" s="20"/>
      <c r="I9" s="20"/>
      <c r="J9" s="20"/>
      <c r="K9" s="20"/>
      <c r="L9" s="20"/>
      <c r="M9" s="20"/>
      <c r="N9" s="73"/>
      <c r="O9" s="73"/>
      <c r="P9" s="31"/>
      <c r="Q9" s="31"/>
    </row>
    <row r="10" spans="2:17" ht="15">
      <c r="D10" s="1209" t="s">
        <v>666</v>
      </c>
      <c r="E10" s="217" t="s">
        <v>686</v>
      </c>
      <c r="F10" s="1209">
        <v>4</v>
      </c>
      <c r="G10" s="20"/>
      <c r="H10" s="20"/>
      <c r="I10" s="20"/>
      <c r="J10" s="20"/>
      <c r="K10" s="20"/>
      <c r="L10" s="20"/>
      <c r="M10" s="20"/>
      <c r="N10" s="73"/>
      <c r="O10" s="73"/>
      <c r="P10" s="31"/>
      <c r="Q10" s="31"/>
    </row>
    <row r="11" spans="2:17" ht="30">
      <c r="D11" s="1209"/>
      <c r="E11" s="217" t="s">
        <v>670</v>
      </c>
      <c r="F11" s="1209"/>
      <c r="G11" s="20"/>
      <c r="H11" s="20"/>
      <c r="I11" s="20"/>
      <c r="J11" s="20"/>
      <c r="K11" s="20"/>
      <c r="L11" s="20"/>
      <c r="M11" s="20"/>
      <c r="N11" s="73"/>
      <c r="O11" s="73"/>
      <c r="P11" s="31"/>
      <c r="Q11" s="31"/>
    </row>
    <row r="12" spans="2:17" ht="15">
      <c r="D12" s="1209"/>
      <c r="E12" s="217" t="s">
        <v>671</v>
      </c>
      <c r="F12" s="1209"/>
      <c r="G12" s="20"/>
      <c r="H12" s="20"/>
      <c r="I12" s="20"/>
      <c r="J12" s="20"/>
      <c r="K12" s="20"/>
      <c r="L12" s="20"/>
      <c r="M12" s="20"/>
      <c r="N12" s="73"/>
      <c r="O12" s="73"/>
      <c r="P12" s="31"/>
      <c r="Q12" s="31"/>
    </row>
    <row r="13" spans="2:17" ht="30">
      <c r="D13" s="1209"/>
      <c r="E13" s="217" t="s">
        <v>672</v>
      </c>
      <c r="F13" s="1209"/>
      <c r="G13" s="20"/>
      <c r="H13" s="20"/>
      <c r="I13" s="20"/>
      <c r="J13" s="20"/>
      <c r="K13" s="20"/>
      <c r="L13" s="20"/>
      <c r="M13" s="20"/>
      <c r="N13" s="73"/>
      <c r="O13" s="73"/>
      <c r="P13" s="31"/>
      <c r="Q13" s="31"/>
    </row>
    <row r="14" spans="2:17" ht="30">
      <c r="D14" s="1209"/>
      <c r="E14" s="217" t="s">
        <v>673</v>
      </c>
      <c r="F14" s="1209"/>
      <c r="G14" s="20"/>
      <c r="H14" s="20"/>
      <c r="I14" s="20"/>
      <c r="J14" s="20"/>
      <c r="K14" s="20"/>
      <c r="L14" s="20"/>
      <c r="M14" s="20"/>
      <c r="N14" s="73"/>
      <c r="O14" s="73"/>
      <c r="P14" s="31"/>
      <c r="Q14" s="31"/>
    </row>
    <row r="15" spans="2:17" ht="15">
      <c r="D15" s="1209" t="s">
        <v>667</v>
      </c>
      <c r="E15" s="217" t="s">
        <v>679</v>
      </c>
      <c r="F15" s="1209">
        <v>3</v>
      </c>
      <c r="G15" s="20"/>
      <c r="H15" s="20"/>
      <c r="I15" s="20"/>
      <c r="J15" s="20"/>
      <c r="K15" s="20"/>
      <c r="L15" s="20"/>
      <c r="M15" s="20"/>
      <c r="N15" s="73"/>
      <c r="O15" s="73"/>
      <c r="P15" s="31"/>
      <c r="Q15" s="31"/>
    </row>
    <row r="16" spans="2:17" ht="30">
      <c r="D16" s="1209"/>
      <c r="E16" s="217" t="s">
        <v>674</v>
      </c>
      <c r="F16" s="1209"/>
      <c r="G16" s="20"/>
      <c r="H16" s="20"/>
      <c r="I16" s="20"/>
      <c r="J16" s="20"/>
      <c r="K16" s="20"/>
      <c r="L16" s="20"/>
      <c r="M16" s="20"/>
      <c r="N16" s="73"/>
      <c r="O16" s="73"/>
      <c r="P16" s="31"/>
      <c r="Q16" s="31"/>
    </row>
    <row r="17" spans="2:17" ht="30">
      <c r="D17" s="1209"/>
      <c r="E17" s="217" t="s">
        <v>675</v>
      </c>
      <c r="F17" s="1209"/>
      <c r="G17" s="20"/>
      <c r="H17" s="20"/>
      <c r="I17" s="20"/>
      <c r="J17" s="20"/>
      <c r="K17" s="20"/>
      <c r="L17" s="20"/>
      <c r="M17" s="20"/>
      <c r="N17" s="73"/>
      <c r="O17" s="73"/>
      <c r="P17" s="31"/>
      <c r="Q17" s="31"/>
    </row>
    <row r="18" spans="2:17" ht="15">
      <c r="D18" s="1209"/>
      <c r="E18" s="217" t="s">
        <v>676</v>
      </c>
      <c r="F18" s="1209"/>
      <c r="G18" s="20"/>
      <c r="H18" s="20"/>
      <c r="I18" s="20"/>
      <c r="J18" s="20"/>
      <c r="K18" s="20"/>
      <c r="L18" s="20"/>
      <c r="M18" s="20"/>
      <c r="N18" s="73"/>
      <c r="O18" s="73"/>
      <c r="P18" s="31"/>
      <c r="Q18" s="31"/>
    </row>
    <row r="19" spans="2:17" ht="30">
      <c r="D19" s="1209"/>
      <c r="E19" s="217" t="s">
        <v>677</v>
      </c>
      <c r="F19" s="1209"/>
      <c r="G19" s="20"/>
      <c r="H19" s="20"/>
      <c r="I19" s="20"/>
      <c r="J19" s="20"/>
      <c r="K19" s="20"/>
      <c r="L19" s="20"/>
      <c r="M19" s="20"/>
      <c r="N19" s="73"/>
      <c r="O19" s="73"/>
      <c r="P19" s="31"/>
      <c r="Q19" s="31"/>
    </row>
    <row r="20" spans="2:17" ht="15">
      <c r="D20" s="1209"/>
      <c r="E20" s="217" t="s">
        <v>678</v>
      </c>
      <c r="F20" s="1209"/>
      <c r="G20" s="20"/>
      <c r="H20" s="20"/>
      <c r="I20" s="20"/>
      <c r="J20" s="20"/>
      <c r="K20" s="20"/>
      <c r="L20" s="20"/>
      <c r="M20" s="20"/>
      <c r="N20" s="73"/>
      <c r="O20" s="73"/>
      <c r="P20" s="31"/>
      <c r="Q20" s="31"/>
    </row>
    <row r="21" spans="2:17" ht="15">
      <c r="D21" s="1209" t="s">
        <v>668</v>
      </c>
      <c r="E21" s="217" t="s">
        <v>685</v>
      </c>
      <c r="F21" s="1209">
        <v>2</v>
      </c>
      <c r="G21" s="20"/>
      <c r="H21" s="20"/>
      <c r="I21" s="20"/>
      <c r="J21" s="20"/>
      <c r="K21" s="20"/>
      <c r="L21" s="20"/>
      <c r="M21" s="20"/>
      <c r="N21" s="73"/>
      <c r="O21" s="73"/>
      <c r="P21" s="31"/>
      <c r="Q21" s="31"/>
    </row>
    <row r="22" spans="2:17" ht="30">
      <c r="D22" s="1209"/>
      <c r="E22" s="217" t="s">
        <v>680</v>
      </c>
      <c r="F22" s="1209"/>
      <c r="G22" s="20"/>
      <c r="H22" s="20"/>
      <c r="I22" s="20"/>
      <c r="J22" s="20"/>
      <c r="K22" s="20"/>
      <c r="L22" s="20"/>
      <c r="M22" s="20"/>
      <c r="N22" s="73"/>
      <c r="O22" s="73"/>
      <c r="P22" s="31"/>
      <c r="Q22" s="31"/>
    </row>
    <row r="23" spans="2:17" ht="30">
      <c r="D23" s="1209"/>
      <c r="E23" s="217" t="s">
        <v>681</v>
      </c>
      <c r="F23" s="1209"/>
      <c r="G23" s="20"/>
      <c r="H23" s="20"/>
      <c r="I23" s="20"/>
      <c r="J23" s="20"/>
      <c r="K23" s="20"/>
      <c r="L23" s="20"/>
      <c r="M23" s="20"/>
      <c r="N23" s="73"/>
      <c r="O23" s="73"/>
      <c r="P23" s="31"/>
      <c r="Q23" s="31"/>
    </row>
    <row r="24" spans="2:17" ht="15">
      <c r="D24" s="1209" t="s">
        <v>669</v>
      </c>
      <c r="E24" s="217" t="s">
        <v>684</v>
      </c>
      <c r="F24" s="1209">
        <v>1</v>
      </c>
      <c r="G24" s="20"/>
      <c r="H24" s="20"/>
      <c r="I24" s="20"/>
      <c r="J24" s="20"/>
      <c r="K24" s="20"/>
      <c r="L24" s="20"/>
      <c r="M24" s="20"/>
      <c r="N24" s="73"/>
      <c r="O24" s="73"/>
      <c r="P24" s="31"/>
      <c r="Q24" s="31"/>
    </row>
    <row r="25" spans="2:17" ht="15">
      <c r="D25" s="1209"/>
      <c r="E25" s="217" t="s">
        <v>682</v>
      </c>
      <c r="F25" s="1209"/>
      <c r="G25" s="20"/>
      <c r="H25" s="20"/>
      <c r="I25" s="20"/>
      <c r="J25" s="20"/>
      <c r="K25" s="20"/>
      <c r="L25" s="20"/>
      <c r="M25" s="20"/>
      <c r="N25" s="73"/>
      <c r="O25" s="73"/>
      <c r="P25" s="31"/>
      <c r="Q25" s="31"/>
    </row>
    <row r="26" spans="2:17" ht="15">
      <c r="D26" s="1209"/>
      <c r="E26" s="217" t="s">
        <v>683</v>
      </c>
      <c r="F26" s="1209"/>
      <c r="G26" s="20"/>
      <c r="H26" s="20"/>
      <c r="I26" s="20"/>
      <c r="J26" s="20"/>
      <c r="K26" s="20"/>
      <c r="L26" s="20"/>
      <c r="M26" s="20"/>
      <c r="N26" s="73"/>
      <c r="O26" s="73"/>
      <c r="P26" s="31"/>
      <c r="Q26" s="31"/>
    </row>
    <row r="27" spans="2:17" ht="15">
      <c r="D27" s="62"/>
      <c r="E27" s="62"/>
      <c r="F27" s="62"/>
      <c r="G27" s="20"/>
      <c r="H27" s="20"/>
      <c r="I27" s="20"/>
      <c r="J27" s="20"/>
      <c r="K27" s="20"/>
      <c r="L27" s="20"/>
      <c r="M27" s="20"/>
      <c r="N27" s="73"/>
      <c r="O27" s="73"/>
      <c r="P27" s="31"/>
      <c r="Q27" s="31"/>
    </row>
    <row r="28" spans="2:17" ht="15.75" thickBot="1">
      <c r="D28" s="61"/>
      <c r="E28" s="59"/>
      <c r="F28" s="62"/>
      <c r="G28" s="20"/>
      <c r="H28" s="20"/>
      <c r="I28" s="20"/>
      <c r="J28" s="20"/>
      <c r="K28" s="20"/>
      <c r="L28" s="20"/>
      <c r="M28" s="20"/>
      <c r="N28" s="73"/>
      <c r="O28" s="73"/>
      <c r="P28" s="31"/>
      <c r="Q28" s="31"/>
    </row>
    <row r="29" spans="2:17" ht="15.75" thickBot="1">
      <c r="B29" s="228" t="s">
        <v>941</v>
      </c>
      <c r="N29" s="31"/>
      <c r="O29" s="31"/>
      <c r="P29" s="31"/>
      <c r="Q29" s="31"/>
    </row>
    <row r="30" spans="2:17">
      <c r="N30" s="31"/>
      <c r="O30" s="31"/>
      <c r="P30" s="31"/>
      <c r="Q30" s="31"/>
    </row>
    <row r="31" spans="2:17">
      <c r="N31" s="31"/>
      <c r="O31" s="31"/>
      <c r="P31" s="31"/>
      <c r="Q31" s="31"/>
    </row>
    <row r="32" spans="2:17">
      <c r="N32" s="31"/>
      <c r="O32" s="31"/>
      <c r="P32" s="31"/>
      <c r="Q32" s="31"/>
    </row>
    <row r="33" spans="14:17">
      <c r="N33" s="31"/>
      <c r="O33" s="31"/>
      <c r="P33" s="31"/>
      <c r="Q33" s="31"/>
    </row>
    <row r="34" spans="14:17">
      <c r="N34" s="31"/>
      <c r="O34" s="31"/>
      <c r="P34" s="31"/>
      <c r="Q34" s="31"/>
    </row>
    <row r="35" spans="14:17">
      <c r="N35" s="31"/>
      <c r="O35" s="31"/>
      <c r="P35" s="31"/>
      <c r="Q35" s="31"/>
    </row>
    <row r="36" spans="14:17">
      <c r="N36" s="31"/>
      <c r="O36" s="31"/>
      <c r="P36" s="31"/>
      <c r="Q36" s="31"/>
    </row>
    <row r="37" spans="14:17">
      <c r="P37" s="31"/>
      <c r="Q37" s="31"/>
    </row>
    <row r="38" spans="14:17">
      <c r="P38" s="31"/>
      <c r="Q38" s="31"/>
    </row>
    <row r="39" spans="14:17">
      <c r="P39" s="31"/>
      <c r="Q39" s="31"/>
    </row>
  </sheetData>
  <sheetProtection password="E0DB" sheet="1" objects="1" scenarios="1" formatCells="0" formatColumns="0" formatRows="0" sort="0" autoFilter="0"/>
  <mergeCells count="11">
    <mergeCell ref="D3:F3"/>
    <mergeCell ref="D5:D9"/>
    <mergeCell ref="F5:F9"/>
    <mergeCell ref="D10:D14"/>
    <mergeCell ref="F10:F14"/>
    <mergeCell ref="D15:D20"/>
    <mergeCell ref="F15:F20"/>
    <mergeCell ref="D21:D23"/>
    <mergeCell ref="F21:F23"/>
    <mergeCell ref="D24:D26"/>
    <mergeCell ref="F24:F26"/>
  </mergeCells>
  <hyperlinks>
    <hyperlink ref="B2" location="Inicio!A1" display="INICIO"/>
    <hyperlink ref="B29" location="Inicio!A1" display="INICIO"/>
  </hyperlinks>
  <printOptions horizontalCentered="1" verticalCentered="1"/>
  <pageMargins left="0.70866141732283472" right="0.70866141732283472" top="0.74803149606299213" bottom="0.74803149606299213" header="0.31496062992125984" footer="0.31496062992125984"/>
  <pageSetup scale="50" orientation="portrait" r:id="rId1"/>
  <colBreaks count="1" manualBreakCount="1">
    <brk id="7"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Bt_inicio_imp_gest">
                <anchor moveWithCells="1" sizeWithCells="1">
                  <from>
                    <xdr:col>1</xdr:col>
                    <xdr:colOff>0</xdr:colOff>
                    <xdr:row>0</xdr:row>
                    <xdr:rowOff>152400</xdr:rowOff>
                  </from>
                  <to>
                    <xdr:col>2</xdr:col>
                    <xdr:colOff>0</xdr:colOff>
                    <xdr:row>2</xdr:row>
                    <xdr:rowOff>0</xdr:rowOff>
                  </to>
                </anchor>
              </controlPr>
            </control>
          </mc:Choice>
        </mc:AlternateContent>
        <mc:AlternateContent xmlns:mc="http://schemas.openxmlformats.org/markup-compatibility/2006">
          <mc:Choice Requires="x14">
            <control shapeId="22530" r:id="rId5" name="Button 2">
              <controlPr defaultSize="0" print="0" autoFill="0" autoPict="0" macro="[0]!Bt_inicio_imp_gest">
                <anchor moveWithCells="1" sizeWithCells="1">
                  <from>
                    <xdr:col>1</xdr:col>
                    <xdr:colOff>0</xdr:colOff>
                    <xdr:row>28</xdr:row>
                    <xdr:rowOff>0</xdr:rowOff>
                  </from>
                  <to>
                    <xdr:col>2</xdr:col>
                    <xdr:colOff>0</xdr:colOff>
                    <xdr:row>29</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rgb="FFFFFF00"/>
  </sheetPr>
  <dimension ref="A1:AE38"/>
  <sheetViews>
    <sheetView zoomScaleNormal="100" zoomScaleSheetLayoutView="90" workbookViewId="0">
      <selection activeCell="E12" sqref="E12"/>
    </sheetView>
  </sheetViews>
  <sheetFormatPr baseColWidth="10" defaultRowHeight="15"/>
  <cols>
    <col min="1" max="1" width="15.140625" customWidth="1"/>
    <col min="2" max="2" width="7.85546875" customWidth="1"/>
    <col min="3" max="3" width="15.5703125" customWidth="1"/>
    <col min="4" max="4" width="16.5703125" customWidth="1"/>
    <col min="5" max="22" width="12.7109375" customWidth="1"/>
  </cols>
  <sheetData>
    <row r="1" spans="1:31" ht="15.75" thickBot="1"/>
    <row r="2" spans="1:31" ht="15.75" thickBot="1">
      <c r="A2" s="228" t="s">
        <v>941</v>
      </c>
      <c r="B2" s="1239"/>
      <c r="C2" s="1239"/>
      <c r="D2" s="30"/>
      <c r="E2" s="30"/>
      <c r="F2" s="30"/>
      <c r="G2" s="30"/>
    </row>
    <row r="3" spans="1:31" ht="15.75">
      <c r="B3" s="1210" t="s">
        <v>878</v>
      </c>
      <c r="C3" s="1210"/>
      <c r="D3" s="1210"/>
      <c r="E3" s="1210"/>
      <c r="F3" s="1210"/>
      <c r="G3" s="1210"/>
      <c r="H3" s="1210"/>
      <c r="I3" s="1210"/>
      <c r="J3" s="1210"/>
      <c r="K3" s="1210"/>
      <c r="L3" s="1210"/>
      <c r="M3" s="1210"/>
      <c r="N3" s="1210"/>
      <c r="O3" s="1210"/>
      <c r="P3" s="1210"/>
      <c r="Q3" s="1210"/>
      <c r="R3" s="1210"/>
      <c r="S3" s="1210"/>
      <c r="T3" s="1210"/>
      <c r="U3" s="1210"/>
      <c r="V3" s="1210"/>
    </row>
    <row r="4" spans="1:31" ht="15" customHeight="1">
      <c r="B4" s="1240" t="s">
        <v>41</v>
      </c>
      <c r="C4" s="1242" t="s">
        <v>42</v>
      </c>
      <c r="D4" s="1243"/>
      <c r="E4" s="1248" t="s">
        <v>62</v>
      </c>
      <c r="F4" s="1249"/>
      <c r="G4" s="1250" t="s">
        <v>63</v>
      </c>
      <c r="H4" s="1250"/>
      <c r="I4" s="1251" t="s">
        <v>64</v>
      </c>
      <c r="J4" s="1249"/>
      <c r="K4" s="1248" t="s">
        <v>65</v>
      </c>
      <c r="L4" s="1249"/>
      <c r="M4" s="1248" t="s">
        <v>134</v>
      </c>
      <c r="N4" s="1249"/>
      <c r="O4" s="1248" t="s">
        <v>911</v>
      </c>
      <c r="P4" s="1249"/>
      <c r="Q4" s="1248" t="s">
        <v>912</v>
      </c>
      <c r="R4" s="1249"/>
      <c r="S4" s="1248" t="s">
        <v>913</v>
      </c>
      <c r="T4" s="1249"/>
      <c r="U4" s="1248" t="s">
        <v>949</v>
      </c>
      <c r="V4" s="1249"/>
      <c r="X4" s="194"/>
      <c r="Y4" s="194"/>
      <c r="Z4" s="194"/>
      <c r="AA4" s="194"/>
      <c r="AB4" s="194"/>
      <c r="AC4" s="194"/>
      <c r="AD4" s="194"/>
      <c r="AE4" s="194"/>
    </row>
    <row r="5" spans="1:31" ht="31.5" customHeight="1">
      <c r="B5" s="1241"/>
      <c r="C5" s="1244"/>
      <c r="D5" s="1245"/>
      <c r="E5" s="1216" t="str">
        <f>'1. Riesgos Gestion y Corrup'!D14</f>
        <v>PDE-01
Posible pérdida de la certificación del Sistema de Gestión de la Calidad de la Entidad.</v>
      </c>
      <c r="F5" s="1216"/>
      <c r="G5" s="1216" t="str">
        <f>'1. Riesgos Gestion y Corrup'!D15</f>
        <v>PDE-02
Posibilidad de emitir informes con inconsistencias y fuera de términos.</v>
      </c>
      <c r="H5" s="1216"/>
      <c r="I5" s="1216" t="str">
        <f>'1. Riesgos Gestion y Corrup'!D16</f>
        <v>PPCCPI-01
Inadecuada atención a los requerimientos presentados por la ciudadanía y el Concejo de Bogotá, (peticiones, quejas, reclamos, sugerencias - PQRS y proposiciones).</v>
      </c>
      <c r="J5" s="1216"/>
      <c r="K5" s="1216" t="str">
        <f>'1. Riesgos Gestion y Corrup'!D18</f>
        <v>PPCCPI-02
Incumplimiento de las actividades relacionadas con acciones de diálogo, acciones de formación y medición de la percepción.</v>
      </c>
      <c r="L5" s="1216"/>
      <c r="M5" s="1216" t="str">
        <f>'1. Riesgos Gestion y Corrup'!D19</f>
        <v>PPCCPI-03
Inadecuado manejo de la información relacionada con los resultados de la gestión institucional.</v>
      </c>
      <c r="N5" s="1216"/>
      <c r="O5" s="1216" t="str">
        <f>'1. Riesgos Gestion y Corrup'!D20</f>
        <v xml:space="preserve">PEEPP -01
Sesgar intencionalmente el análisis de información en la elaboración de los informes, estudios y pronunciamientos del PEEPP, para favorecer a un tercero. </v>
      </c>
      <c r="P5" s="1216"/>
      <c r="Q5" s="1216" t="str">
        <f>'1. Riesgos Gestion y Corrup'!D21</f>
        <v>PEEPP -02
Incurrir en plagio o presentación de información no veraz en alguno de los informes, estudios y pronunciamientos generados en el Proceso Estudios de Economía y Política Pública.</v>
      </c>
      <c r="R5" s="1216"/>
      <c r="S5" s="1216" t="str">
        <f>'1. Riesgos Gestion y Corrup'!D23</f>
        <v>PVCGF -01
Posibilidad de plagio en la elaboración de  informes de auditoría, pronunciamientos o cualquier documento oficial  al no citar fuentes bibliográfica de los textos e investigaciones consultadas.</v>
      </c>
      <c r="T5" s="1216"/>
      <c r="U5" s="1216" t="str">
        <f>'1. Riesgos Gestion y Corrup'!D38</f>
        <v>PVCGF -02
Posibilidad de incumplir términos en cualquier actuación desarrollada en el proceso auditor.</v>
      </c>
      <c r="V5" s="1216"/>
      <c r="X5" s="194"/>
      <c r="Y5" s="194"/>
      <c r="Z5" s="194"/>
      <c r="AA5" s="194"/>
      <c r="AB5" s="194"/>
      <c r="AC5" s="194"/>
      <c r="AD5" s="194"/>
      <c r="AE5" s="194"/>
    </row>
    <row r="6" spans="1:31" ht="46.5" customHeight="1">
      <c r="B6" s="1241"/>
      <c r="C6" s="1246"/>
      <c r="D6" s="1247"/>
      <c r="E6" s="199" t="s">
        <v>43</v>
      </c>
      <c r="F6" s="199" t="s">
        <v>44</v>
      </c>
      <c r="G6" s="199" t="s">
        <v>43</v>
      </c>
      <c r="H6" s="199" t="s">
        <v>44</v>
      </c>
      <c r="I6" s="200" t="s">
        <v>43</v>
      </c>
      <c r="J6" s="199" t="s">
        <v>44</v>
      </c>
      <c r="K6" s="199" t="s">
        <v>43</v>
      </c>
      <c r="L6" s="199" t="s">
        <v>44</v>
      </c>
      <c r="M6" s="199" t="s">
        <v>43</v>
      </c>
      <c r="N6" s="215" t="s">
        <v>44</v>
      </c>
      <c r="O6" s="199" t="s">
        <v>43</v>
      </c>
      <c r="P6" s="215" t="s">
        <v>44</v>
      </c>
      <c r="Q6" s="199" t="s">
        <v>43</v>
      </c>
      <c r="R6" s="215" t="s">
        <v>44</v>
      </c>
      <c r="S6" s="199" t="s">
        <v>43</v>
      </c>
      <c r="T6" s="215" t="s">
        <v>44</v>
      </c>
      <c r="U6" s="199" t="s">
        <v>43</v>
      </c>
      <c r="V6" s="215" t="s">
        <v>44</v>
      </c>
      <c r="X6" s="194"/>
      <c r="Y6" s="194"/>
      <c r="Z6" s="194"/>
      <c r="AA6" s="194"/>
      <c r="AB6" s="194"/>
      <c r="AC6" s="194"/>
      <c r="AD6" s="194"/>
      <c r="AE6" s="194"/>
    </row>
    <row r="7" spans="1:31" ht="39.950000000000003" customHeight="1">
      <c r="B7" s="3">
        <v>1</v>
      </c>
      <c r="C7" s="1221" t="s">
        <v>45</v>
      </c>
      <c r="D7" s="1221"/>
      <c r="E7" s="195"/>
      <c r="F7" s="195"/>
      <c r="G7" s="195"/>
      <c r="H7" s="195"/>
      <c r="I7" s="195"/>
      <c r="J7" s="195"/>
      <c r="K7" s="195"/>
      <c r="L7" s="195"/>
      <c r="M7" s="195"/>
      <c r="N7" s="195"/>
      <c r="O7" s="195"/>
      <c r="P7" s="195"/>
      <c r="Q7" s="195"/>
      <c r="R7" s="195"/>
      <c r="S7" s="195"/>
      <c r="T7" s="195"/>
      <c r="U7" s="195"/>
      <c r="V7" s="195"/>
      <c r="X7" s="194"/>
      <c r="Y7" s="194"/>
      <c r="Z7" s="194"/>
      <c r="AA7" s="194"/>
      <c r="AB7" s="194"/>
      <c r="AC7" s="194"/>
      <c r="AD7" s="194"/>
      <c r="AE7" s="194"/>
    </row>
    <row r="8" spans="1:31" ht="39.950000000000003" customHeight="1">
      <c r="B8" s="3">
        <v>2</v>
      </c>
      <c r="C8" s="1221" t="s">
        <v>46</v>
      </c>
      <c r="D8" s="1221"/>
      <c r="E8" s="195"/>
      <c r="F8" s="195"/>
      <c r="G8" s="195"/>
      <c r="H8" s="195"/>
      <c r="I8" s="195"/>
      <c r="J8" s="195"/>
      <c r="K8" s="195"/>
      <c r="L8" s="195"/>
      <c r="M8" s="195"/>
      <c r="N8" s="195"/>
      <c r="O8" s="195"/>
      <c r="P8" s="195"/>
      <c r="Q8" s="195"/>
      <c r="R8" s="195"/>
      <c r="S8" s="195"/>
      <c r="T8" s="195"/>
      <c r="U8" s="195"/>
      <c r="V8" s="195"/>
      <c r="X8" s="194"/>
      <c r="Y8" s="194"/>
      <c r="Z8" s="194"/>
      <c r="AA8" s="194"/>
      <c r="AB8" s="194"/>
      <c r="AC8" s="194"/>
      <c r="AD8" s="194"/>
      <c r="AE8" s="194"/>
    </row>
    <row r="9" spans="1:31" ht="39.950000000000003" customHeight="1">
      <c r="B9" s="3">
        <v>3</v>
      </c>
      <c r="C9" s="1221" t="s">
        <v>47</v>
      </c>
      <c r="D9" s="1221"/>
      <c r="E9" s="195"/>
      <c r="F9" s="195"/>
      <c r="G9" s="195"/>
      <c r="H9" s="195"/>
      <c r="I9" s="195"/>
      <c r="J9" s="195"/>
      <c r="K9" s="195"/>
      <c r="L9" s="195"/>
      <c r="M9" s="195"/>
      <c r="N9" s="195"/>
      <c r="O9" s="195"/>
      <c r="P9" s="195"/>
      <c r="Q9" s="195"/>
      <c r="R9" s="195"/>
      <c r="S9" s="195"/>
      <c r="T9" s="195"/>
      <c r="U9" s="195"/>
      <c r="V9" s="195"/>
      <c r="X9" s="194"/>
      <c r="Y9" s="194"/>
      <c r="Z9" s="194"/>
      <c r="AA9" s="194"/>
      <c r="AB9" s="194"/>
      <c r="AC9" s="194"/>
      <c r="AD9" s="194"/>
      <c r="AE9" s="194"/>
    </row>
    <row r="10" spans="1:31" ht="39.950000000000003" customHeight="1">
      <c r="B10" s="3">
        <v>4</v>
      </c>
      <c r="C10" s="1221" t="s">
        <v>48</v>
      </c>
      <c r="D10" s="1221"/>
      <c r="E10" s="195"/>
      <c r="F10" s="195"/>
      <c r="G10" s="195"/>
      <c r="H10" s="195"/>
      <c r="I10" s="195"/>
      <c r="J10" s="195"/>
      <c r="K10" s="195"/>
      <c r="L10" s="195"/>
      <c r="M10" s="195"/>
      <c r="N10" s="195"/>
      <c r="O10" s="195"/>
      <c r="P10" s="195"/>
      <c r="Q10" s="195"/>
      <c r="R10" s="195"/>
      <c r="S10" s="195"/>
      <c r="T10" s="195"/>
      <c r="U10" s="195"/>
      <c r="V10" s="195"/>
      <c r="X10" s="194"/>
      <c r="Y10" s="194"/>
      <c r="Z10" s="194"/>
      <c r="AA10" s="194"/>
      <c r="AB10" s="194"/>
      <c r="AC10" s="194"/>
      <c r="AD10" s="194"/>
      <c r="AE10" s="194"/>
    </row>
    <row r="11" spans="1:31" ht="39.950000000000003" customHeight="1">
      <c r="B11" s="3">
        <v>5</v>
      </c>
      <c r="C11" s="1221" t="s">
        <v>49</v>
      </c>
      <c r="D11" s="1221"/>
      <c r="E11" s="195"/>
      <c r="F11" s="195"/>
      <c r="G11" s="195"/>
      <c r="H11" s="195"/>
      <c r="I11" s="195"/>
      <c r="J11" s="195"/>
      <c r="K11" s="195"/>
      <c r="L11" s="195"/>
      <c r="M11" s="195"/>
      <c r="N11" s="195"/>
      <c r="O11" s="195"/>
      <c r="P11" s="195"/>
      <c r="Q11" s="195"/>
      <c r="R11" s="195"/>
      <c r="S11" s="195"/>
      <c r="T11" s="195"/>
      <c r="U11" s="195"/>
      <c r="V11" s="195"/>
      <c r="X11" s="194"/>
      <c r="Y11" s="194"/>
      <c r="Z11" s="194"/>
      <c r="AA11" s="194"/>
      <c r="AB11" s="194"/>
      <c r="AC11" s="194"/>
      <c r="AD11" s="194"/>
      <c r="AE11" s="194"/>
    </row>
    <row r="12" spans="1:31" ht="39.950000000000003" customHeight="1">
      <c r="B12" s="3">
        <v>6</v>
      </c>
      <c r="C12" s="1221" t="s">
        <v>50</v>
      </c>
      <c r="D12" s="1221"/>
      <c r="E12" s="195"/>
      <c r="F12" s="195"/>
      <c r="G12" s="195"/>
      <c r="H12" s="195"/>
      <c r="I12" s="195"/>
      <c r="J12" s="195"/>
      <c r="K12" s="195"/>
      <c r="L12" s="195"/>
      <c r="M12" s="195"/>
      <c r="N12" s="195"/>
      <c r="O12" s="195"/>
      <c r="P12" s="195"/>
      <c r="Q12" s="195"/>
      <c r="R12" s="195"/>
      <c r="S12" s="195"/>
      <c r="T12" s="195"/>
      <c r="U12" s="195"/>
      <c r="V12" s="195"/>
      <c r="X12" s="194"/>
      <c r="Y12" s="194"/>
      <c r="Z12" s="194"/>
      <c r="AA12" s="194"/>
      <c r="AB12" s="194"/>
      <c r="AC12" s="194"/>
      <c r="AD12" s="194"/>
      <c r="AE12" s="194"/>
    </row>
    <row r="13" spans="1:31" ht="39.950000000000003" customHeight="1">
      <c r="B13" s="3">
        <v>7</v>
      </c>
      <c r="C13" s="1221" t="s">
        <v>51</v>
      </c>
      <c r="D13" s="1221"/>
      <c r="E13" s="195"/>
      <c r="F13" s="195"/>
      <c r="G13" s="195"/>
      <c r="H13" s="195"/>
      <c r="I13" s="195"/>
      <c r="J13" s="195"/>
      <c r="K13" s="195"/>
      <c r="L13" s="195"/>
      <c r="M13" s="195"/>
      <c r="N13" s="195"/>
      <c r="O13" s="195"/>
      <c r="P13" s="195"/>
      <c r="Q13" s="195"/>
      <c r="R13" s="195"/>
      <c r="S13" s="195"/>
      <c r="T13" s="195"/>
      <c r="U13" s="195"/>
      <c r="V13" s="195"/>
      <c r="X13" s="194"/>
      <c r="Y13" s="194"/>
      <c r="Z13" s="194"/>
      <c r="AA13" s="194"/>
      <c r="AB13" s="194"/>
      <c r="AC13" s="194"/>
      <c r="AD13" s="194"/>
      <c r="AE13" s="194"/>
    </row>
    <row r="14" spans="1:31" ht="66.75" customHeight="1">
      <c r="B14" s="3">
        <v>8</v>
      </c>
      <c r="C14" s="1221" t="s">
        <v>52</v>
      </c>
      <c r="D14" s="1221"/>
      <c r="E14" s="195"/>
      <c r="F14" s="195"/>
      <c r="G14" s="195"/>
      <c r="H14" s="195"/>
      <c r="I14" s="195"/>
      <c r="J14" s="195"/>
      <c r="K14" s="195"/>
      <c r="L14" s="195"/>
      <c r="M14" s="195"/>
      <c r="N14" s="195"/>
      <c r="O14" s="195"/>
      <c r="P14" s="195"/>
      <c r="Q14" s="195"/>
      <c r="R14" s="195"/>
      <c r="S14" s="195"/>
      <c r="T14" s="195"/>
      <c r="U14" s="195"/>
      <c r="V14" s="195"/>
      <c r="X14" s="194"/>
      <c r="Y14" s="194"/>
      <c r="Z14" s="194"/>
      <c r="AA14" s="194"/>
      <c r="AB14" s="194"/>
      <c r="AC14" s="194"/>
      <c r="AD14" s="194"/>
      <c r="AE14" s="194"/>
    </row>
    <row r="15" spans="1:31" ht="39.950000000000003" customHeight="1">
      <c r="B15" s="3">
        <v>9</v>
      </c>
      <c r="C15" s="1221" t="s">
        <v>53</v>
      </c>
      <c r="D15" s="1221"/>
      <c r="E15" s="195"/>
      <c r="F15" s="195"/>
      <c r="G15" s="195"/>
      <c r="H15" s="195"/>
      <c r="I15" s="195"/>
      <c r="J15" s="195"/>
      <c r="K15" s="195"/>
      <c r="L15" s="195"/>
      <c r="M15" s="195"/>
      <c r="N15" s="195"/>
      <c r="O15" s="195"/>
      <c r="P15" s="195"/>
      <c r="Q15" s="195"/>
      <c r="R15" s="195"/>
      <c r="S15" s="195"/>
      <c r="T15" s="195"/>
      <c r="U15" s="195"/>
      <c r="V15" s="195"/>
      <c r="X15" s="194"/>
      <c r="Y15" s="194"/>
      <c r="Z15" s="194"/>
      <c r="AA15" s="194"/>
      <c r="AB15" s="194"/>
      <c r="AC15" s="194"/>
      <c r="AD15" s="194"/>
      <c r="AE15" s="194"/>
    </row>
    <row r="16" spans="1:31" ht="39.950000000000003" customHeight="1">
      <c r="B16" s="3">
        <v>10</v>
      </c>
      <c r="C16" s="1221" t="s">
        <v>54</v>
      </c>
      <c r="D16" s="1221"/>
      <c r="E16" s="195"/>
      <c r="F16" s="195"/>
      <c r="G16" s="195"/>
      <c r="H16" s="195"/>
      <c r="I16" s="195"/>
      <c r="J16" s="195"/>
      <c r="K16" s="195"/>
      <c r="L16" s="195"/>
      <c r="M16" s="195"/>
      <c r="N16" s="195"/>
      <c r="O16" s="195"/>
      <c r="P16" s="195"/>
      <c r="Q16" s="195"/>
      <c r="R16" s="195"/>
      <c r="S16" s="195"/>
      <c r="T16" s="195"/>
      <c r="U16" s="195"/>
      <c r="V16" s="195"/>
      <c r="X16" s="194"/>
      <c r="Y16" s="194"/>
      <c r="Z16" s="194"/>
      <c r="AA16" s="194"/>
      <c r="AB16" s="194"/>
      <c r="AC16" s="194"/>
      <c r="AD16" s="194"/>
      <c r="AE16" s="194"/>
    </row>
    <row r="17" spans="2:31" ht="39.950000000000003" customHeight="1">
      <c r="B17" s="3">
        <v>11</v>
      </c>
      <c r="C17" s="1221" t="s">
        <v>55</v>
      </c>
      <c r="D17" s="1221"/>
      <c r="E17" s="195"/>
      <c r="F17" s="195"/>
      <c r="G17" s="195"/>
      <c r="H17" s="195"/>
      <c r="I17" s="195"/>
      <c r="J17" s="195"/>
      <c r="K17" s="195"/>
      <c r="L17" s="195"/>
      <c r="M17" s="195"/>
      <c r="N17" s="195"/>
      <c r="O17" s="195"/>
      <c r="P17" s="195"/>
      <c r="Q17" s="195"/>
      <c r="R17" s="195"/>
      <c r="S17" s="195"/>
      <c r="T17" s="195"/>
      <c r="U17" s="195"/>
      <c r="V17" s="195"/>
      <c r="X17" s="194"/>
      <c r="Y17" s="194"/>
      <c r="Z17" s="194"/>
      <c r="AA17" s="194"/>
      <c r="AB17" s="194"/>
      <c r="AC17" s="194"/>
      <c r="AD17" s="194"/>
      <c r="AE17" s="194"/>
    </row>
    <row r="18" spans="2:31" ht="39.950000000000003" customHeight="1">
      <c r="B18" s="3">
        <v>12</v>
      </c>
      <c r="C18" s="1221" t="s">
        <v>56</v>
      </c>
      <c r="D18" s="1221"/>
      <c r="E18" s="195"/>
      <c r="F18" s="195"/>
      <c r="G18" s="195"/>
      <c r="H18" s="195"/>
      <c r="I18" s="195"/>
      <c r="J18" s="195"/>
      <c r="K18" s="195"/>
      <c r="L18" s="195"/>
      <c r="M18" s="195"/>
      <c r="N18" s="195"/>
      <c r="O18" s="195"/>
      <c r="P18" s="195"/>
      <c r="Q18" s="195"/>
      <c r="R18" s="195"/>
      <c r="S18" s="195"/>
      <c r="T18" s="195"/>
      <c r="U18" s="195"/>
      <c r="V18" s="195"/>
      <c r="X18" s="194"/>
      <c r="Y18" s="194"/>
      <c r="Z18" s="194"/>
      <c r="AA18" s="194"/>
      <c r="AB18" s="194"/>
      <c r="AC18" s="194"/>
      <c r="AD18" s="194"/>
      <c r="AE18" s="194"/>
    </row>
    <row r="19" spans="2:31" ht="39.950000000000003" customHeight="1">
      <c r="B19" s="3">
        <v>13</v>
      </c>
      <c r="C19" s="1221" t="s">
        <v>57</v>
      </c>
      <c r="D19" s="1221"/>
      <c r="E19" s="195"/>
      <c r="F19" s="195"/>
      <c r="G19" s="195"/>
      <c r="H19" s="195"/>
      <c r="I19" s="195"/>
      <c r="J19" s="195"/>
      <c r="K19" s="195"/>
      <c r="L19" s="195"/>
      <c r="M19" s="195"/>
      <c r="N19" s="195"/>
      <c r="O19" s="195"/>
      <c r="P19" s="195"/>
      <c r="Q19" s="195"/>
      <c r="R19" s="195"/>
      <c r="S19" s="195"/>
      <c r="T19" s="195"/>
      <c r="U19" s="195"/>
      <c r="V19" s="195"/>
      <c r="X19" s="194"/>
      <c r="Y19" s="194"/>
      <c r="Z19" s="194"/>
      <c r="AA19" s="194"/>
      <c r="AB19" s="194"/>
      <c r="AC19" s="194"/>
      <c r="AD19" s="194"/>
      <c r="AE19" s="194"/>
    </row>
    <row r="20" spans="2:31" ht="39.950000000000003" customHeight="1">
      <c r="B20" s="3">
        <v>14</v>
      </c>
      <c r="C20" s="1221" t="s">
        <v>58</v>
      </c>
      <c r="D20" s="1221"/>
      <c r="E20" s="195"/>
      <c r="F20" s="195"/>
      <c r="G20" s="195"/>
      <c r="H20" s="195"/>
      <c r="I20" s="195"/>
      <c r="J20" s="195"/>
      <c r="K20" s="195"/>
      <c r="L20" s="195"/>
      <c r="M20" s="195"/>
      <c r="N20" s="195"/>
      <c r="O20" s="195"/>
      <c r="P20" s="195"/>
      <c r="Q20" s="195"/>
      <c r="R20" s="195"/>
      <c r="S20" s="195"/>
      <c r="T20" s="195"/>
      <c r="U20" s="195"/>
      <c r="V20" s="195"/>
      <c r="X20" s="194"/>
      <c r="Y20" s="194"/>
      <c r="Z20" s="194"/>
      <c r="AA20" s="194"/>
      <c r="AB20" s="194"/>
      <c r="AC20" s="194"/>
      <c r="AD20" s="194"/>
      <c r="AE20" s="194"/>
    </row>
    <row r="21" spans="2:31" ht="39.950000000000003" customHeight="1">
      <c r="B21" s="3">
        <v>15</v>
      </c>
      <c r="C21" s="1221" t="s">
        <v>59</v>
      </c>
      <c r="D21" s="1221"/>
      <c r="E21" s="195"/>
      <c r="F21" s="195"/>
      <c r="G21" s="195"/>
      <c r="H21" s="195"/>
      <c r="I21" s="195"/>
      <c r="J21" s="195"/>
      <c r="K21" s="195"/>
      <c r="L21" s="195"/>
      <c r="M21" s="195"/>
      <c r="N21" s="195"/>
      <c r="O21" s="195"/>
      <c r="P21" s="195"/>
      <c r="Q21" s="195"/>
      <c r="R21" s="195"/>
      <c r="S21" s="195"/>
      <c r="T21" s="195"/>
      <c r="U21" s="195"/>
      <c r="V21" s="195"/>
      <c r="X21" s="194"/>
      <c r="Y21" s="194"/>
      <c r="Z21" s="194"/>
      <c r="AA21" s="194"/>
      <c r="AB21" s="194"/>
      <c r="AC21" s="194"/>
      <c r="AD21" s="194"/>
      <c r="AE21" s="194"/>
    </row>
    <row r="22" spans="2:31" ht="63" customHeight="1">
      <c r="B22" s="3">
        <v>16</v>
      </c>
      <c r="C22" s="1221" t="s">
        <v>950</v>
      </c>
      <c r="D22" s="1221"/>
      <c r="E22" s="195"/>
      <c r="F22" s="195"/>
      <c r="G22" s="195"/>
      <c r="H22" s="195"/>
      <c r="I22" s="195"/>
      <c r="J22" s="195"/>
      <c r="K22" s="195"/>
      <c r="L22" s="195"/>
      <c r="M22" s="195"/>
      <c r="N22" s="195"/>
      <c r="O22" s="195"/>
      <c r="P22" s="195"/>
      <c r="Q22" s="195"/>
      <c r="R22" s="195"/>
      <c r="S22" s="195"/>
      <c r="T22" s="195"/>
      <c r="U22" s="195"/>
      <c r="V22" s="195"/>
      <c r="X22" s="194"/>
      <c r="Y22" s="194"/>
      <c r="Z22" s="194"/>
      <c r="AA22" s="194"/>
      <c r="AB22" s="194"/>
      <c r="AC22" s="194"/>
      <c r="AD22" s="194"/>
      <c r="AE22" s="194"/>
    </row>
    <row r="23" spans="2:31" ht="39.950000000000003" customHeight="1">
      <c r="B23" s="3">
        <v>17</v>
      </c>
      <c r="C23" s="1221" t="s">
        <v>60</v>
      </c>
      <c r="D23" s="1221"/>
      <c r="E23" s="195"/>
      <c r="F23" s="195"/>
      <c r="G23" s="195"/>
      <c r="H23" s="195"/>
      <c r="I23" s="195"/>
      <c r="J23" s="195"/>
      <c r="K23" s="195"/>
      <c r="L23" s="195"/>
      <c r="M23" s="195"/>
      <c r="N23" s="195"/>
      <c r="O23" s="195"/>
      <c r="P23" s="195"/>
      <c r="Q23" s="195"/>
      <c r="R23" s="195"/>
      <c r="S23" s="195"/>
      <c r="T23" s="195"/>
      <c r="U23" s="195"/>
      <c r="V23" s="195"/>
      <c r="X23" s="194"/>
      <c r="Y23" s="194"/>
      <c r="Z23" s="194"/>
      <c r="AA23" s="194"/>
      <c r="AB23" s="194"/>
      <c r="AC23" s="194"/>
      <c r="AD23" s="194"/>
      <c r="AE23" s="194"/>
    </row>
    <row r="24" spans="2:31" ht="39.950000000000003" customHeight="1">
      <c r="B24" s="3">
        <v>18</v>
      </c>
      <c r="C24" s="1221" t="s">
        <v>61</v>
      </c>
      <c r="D24" s="1221"/>
      <c r="E24" s="195"/>
      <c r="F24" s="195"/>
      <c r="G24" s="195"/>
      <c r="H24" s="195"/>
      <c r="I24" s="195"/>
      <c r="J24" s="195"/>
      <c r="K24" s="195"/>
      <c r="L24" s="195"/>
      <c r="M24" s="195"/>
      <c r="N24" s="195"/>
      <c r="O24" s="195"/>
      <c r="P24" s="195"/>
      <c r="Q24" s="195"/>
      <c r="R24" s="195"/>
      <c r="S24" s="195"/>
      <c r="T24" s="195"/>
      <c r="U24" s="195"/>
      <c r="V24" s="195"/>
      <c r="X24" s="194"/>
      <c r="Y24" s="194"/>
      <c r="Z24" s="194"/>
      <c r="AA24" s="194"/>
      <c r="AB24" s="194"/>
      <c r="AC24" s="194"/>
      <c r="AD24" s="194"/>
      <c r="AE24" s="194"/>
    </row>
    <row r="25" spans="2:31" ht="39.950000000000003" customHeight="1" thickBot="1">
      <c r="B25" s="201">
        <v>19</v>
      </c>
      <c r="C25" s="1228" t="s">
        <v>147</v>
      </c>
      <c r="D25" s="1228"/>
      <c r="E25" s="195"/>
      <c r="F25" s="195"/>
      <c r="G25" s="195"/>
      <c r="H25" s="195"/>
      <c r="I25" s="195"/>
      <c r="J25" s="195"/>
      <c r="K25" s="195"/>
      <c r="L25" s="195"/>
      <c r="M25" s="195"/>
      <c r="N25" s="195"/>
      <c r="O25" s="195"/>
      <c r="P25" s="195"/>
      <c r="Q25" s="195"/>
      <c r="R25" s="195"/>
      <c r="S25" s="195"/>
      <c r="T25" s="195"/>
      <c r="U25" s="195"/>
      <c r="V25" s="195"/>
      <c r="X25" s="194"/>
      <c r="Y25" s="194"/>
      <c r="Z25" s="194"/>
      <c r="AA25" s="194"/>
      <c r="AB25" s="194"/>
      <c r="AC25" s="194"/>
      <c r="AD25" s="194"/>
      <c r="AE25" s="194"/>
    </row>
    <row r="26" spans="2:31" s="197" customFormat="1" ht="25.5" customHeight="1" thickBot="1">
      <c r="B26" s="1229" t="s">
        <v>40</v>
      </c>
      <c r="C26" s="1230"/>
      <c r="D26" s="1230"/>
      <c r="E26" s="232">
        <f>COUNTIFS(E7:E25,"X")</f>
        <v>0</v>
      </c>
      <c r="F26" s="202"/>
      <c r="G26" s="232">
        <f>COUNTIFS(G7:G25,"X")</f>
        <v>0</v>
      </c>
      <c r="H26" s="202"/>
      <c r="I26" s="232">
        <f>COUNTIFS(I7:I25,"X")</f>
        <v>0</v>
      </c>
      <c r="J26" s="202"/>
      <c r="K26" s="232">
        <f>COUNTIFS(K7:K25,"X")</f>
        <v>0</v>
      </c>
      <c r="L26" s="202"/>
      <c r="M26" s="232">
        <f>COUNTIFS(M7:M25,"X")</f>
        <v>0</v>
      </c>
      <c r="N26" s="202"/>
      <c r="O26" s="232">
        <f>COUNTIFS(O7:O25,"X")</f>
        <v>0</v>
      </c>
      <c r="P26" s="202"/>
      <c r="Q26" s="232">
        <f>COUNTIFS(Q7:Q25,"X")</f>
        <v>0</v>
      </c>
      <c r="R26" s="202"/>
      <c r="S26" s="232">
        <f>COUNTIFS(S7:S25,"X")</f>
        <v>0</v>
      </c>
      <c r="T26" s="202"/>
      <c r="U26" s="232">
        <f>COUNTIFS(U7:U25,"X")</f>
        <v>0</v>
      </c>
      <c r="V26" s="202"/>
      <c r="X26" s="196"/>
      <c r="Y26" s="196"/>
      <c r="Z26" s="196"/>
      <c r="AA26" s="196"/>
      <c r="AB26" s="196"/>
      <c r="AC26" s="196"/>
      <c r="AD26" s="196"/>
      <c r="AE26" s="196"/>
    </row>
    <row r="27" spans="2:31" s="197" customFormat="1" ht="25.5" customHeight="1" thickBot="1">
      <c r="B27" s="213"/>
      <c r="C27" s="214"/>
      <c r="D27" s="214"/>
      <c r="E27" s="232" t="str">
        <f>IF(AND(E26&gt;=1,E26&lt;=5,E22=""),"Moderada",IF(AND(E26&gt;=6,E26&lt;=11,E22=""),"Mayor",IF(OR(AND(E26&gt;=12,E26&lt;=19),E22="X"),"Catastrofico",IF(E26=0,"",""))))</f>
        <v/>
      </c>
      <c r="F27" s="202"/>
      <c r="G27" s="232" t="str">
        <f>IF(AND(G26&gt;=1,G26&lt;=5,G22=""),"Moderada",IF(AND(G26&gt;=6,G26&lt;=11,G22=""),"Mayor",IF(OR(AND(G26&gt;=12,G26&lt;=19),G22="X"),"Catastrofico",IF(G26=0,"",""))))</f>
        <v/>
      </c>
      <c r="H27" s="202"/>
      <c r="I27" s="232" t="str">
        <f>IF(AND(I26&gt;=1,I26&lt;=5,I22=""),"Moderada",IF(AND(I26&gt;=6,I26&lt;=11,I22=""),"Mayor",IF(OR(AND(I26&gt;=12,I26&lt;=19),I22="X"),"Catastrofico",IF(I26=0,"",""))))</f>
        <v/>
      </c>
      <c r="J27" s="202"/>
      <c r="K27" s="232" t="str">
        <f>IF(AND(K26&gt;=1,K26&lt;=5,K22=""),"Moderada",IF(AND(K26&gt;=6,K26&lt;=11,K22=""),"Mayor",IF(OR(AND(K26&gt;=12,K26&lt;=19),K22="X"),"Catastrofico",IF(K26=0,"",""))))</f>
        <v/>
      </c>
      <c r="L27" s="202"/>
      <c r="M27" s="232" t="str">
        <f>IF(AND(M26&gt;=1,M26&lt;=5,M22=""),"Moderada",IF(AND(M26&gt;=6,M26&lt;=11,M22=""),"Mayor",IF(OR(AND(M26&gt;=12,M26&lt;=19),M22="X"),"Catastrofico",IF(M26=0,"",""))))</f>
        <v/>
      </c>
      <c r="N27" s="202"/>
      <c r="O27" s="232" t="str">
        <f>IF(AND(O26&gt;=1,O26&lt;=5,O22=""),"Moderada",IF(AND(O26&gt;=6,O26&lt;=11,O22=""),"Mayor",IF(OR(AND(O26&gt;=12,O26&lt;=19),O22="X"),"Catastrofico",IF(O26=0,"",""))))</f>
        <v/>
      </c>
      <c r="P27" s="202"/>
      <c r="Q27" s="232" t="str">
        <f>IF(AND(Q26&gt;=1,Q26&lt;=5,Q22=""),"Moderada",IF(AND(Q26&gt;=6,Q26&lt;=11,Q22=""),"Mayor",IF(OR(AND(Q26&gt;=12,Q26&lt;=19),Q22="X"),"Catastrofico",IF(Q26=0,"",""))))</f>
        <v/>
      </c>
      <c r="R27" s="202"/>
      <c r="S27" s="232" t="str">
        <f>IF(AND(S26&gt;=1,S26&lt;=5,S22=""),"Moderada",IF(AND(S26&gt;=6,S26&lt;=11,S22=""),"Mayor",IF(OR(AND(S26&gt;=12,S26&lt;=19),S22="X"),"Catastrofico",IF(S26=0,"",""))))</f>
        <v/>
      </c>
      <c r="T27" s="202"/>
      <c r="U27" s="232" t="str">
        <f>IF(AND(U26&gt;=1,U26&lt;=5,U22=""),"Moderada",IF(AND(U26&gt;=6,U26&lt;=11,U22=""),"Mayor",IF(OR(AND(U26&gt;=12,U26&lt;=19),U22="X"),"Catastrofico",IF(U26=0,"",""))))</f>
        <v/>
      </c>
      <c r="V27" s="202"/>
      <c r="X27" s="196"/>
      <c r="Y27" s="196"/>
      <c r="Z27" s="196"/>
      <c r="AA27" s="196"/>
      <c r="AB27" s="196"/>
      <c r="AC27" s="196"/>
      <c r="AD27" s="196"/>
      <c r="AE27" s="196"/>
    </row>
    <row r="28" spans="2:31" ht="15" customHeight="1">
      <c r="B28" s="1222" t="s">
        <v>910</v>
      </c>
      <c r="C28" s="1223"/>
      <c r="D28" s="1223"/>
      <c r="E28" s="1223"/>
      <c r="F28" s="1223"/>
      <c r="G28" s="1223"/>
      <c r="H28" s="1223"/>
      <c r="I28" s="1223"/>
      <c r="J28" s="1223"/>
      <c r="K28" s="1223"/>
      <c r="L28" s="1223"/>
      <c r="M28" s="1223"/>
      <c r="N28" s="1223"/>
      <c r="O28" s="1223"/>
      <c r="P28" s="1223"/>
      <c r="Q28" s="1223"/>
      <c r="R28" s="1223"/>
      <c r="S28" s="1223"/>
      <c r="T28" s="1223"/>
      <c r="U28" s="1223"/>
      <c r="V28" s="1224"/>
      <c r="W28" s="194"/>
      <c r="X28" s="194"/>
      <c r="Y28" s="194"/>
      <c r="Z28" s="194"/>
      <c r="AA28" s="194"/>
      <c r="AB28" s="194"/>
      <c r="AC28" s="194"/>
      <c r="AD28" s="194"/>
      <c r="AE28" s="194"/>
    </row>
    <row r="29" spans="2:31" ht="18" customHeight="1" thickBot="1">
      <c r="B29" s="1225"/>
      <c r="C29" s="1226"/>
      <c r="D29" s="1226"/>
      <c r="E29" s="1226"/>
      <c r="F29" s="1226"/>
      <c r="G29" s="1226"/>
      <c r="H29" s="1226"/>
      <c r="I29" s="1226"/>
      <c r="J29" s="1226"/>
      <c r="K29" s="1226"/>
      <c r="L29" s="1226"/>
      <c r="M29" s="1226"/>
      <c r="N29" s="1226"/>
      <c r="O29" s="1226"/>
      <c r="P29" s="1226"/>
      <c r="Q29" s="1226"/>
      <c r="R29" s="1226"/>
      <c r="S29" s="1226"/>
      <c r="T29" s="1226"/>
      <c r="U29" s="1226"/>
      <c r="V29" s="1227"/>
      <c r="W29" s="194"/>
      <c r="X29" s="194"/>
      <c r="Y29" s="194"/>
      <c r="Z29" s="194"/>
      <c r="AA29" s="194"/>
      <c r="AB29" s="194"/>
      <c r="AC29" s="194"/>
      <c r="AD29" s="194"/>
      <c r="AE29" s="194"/>
    </row>
    <row r="32" spans="2:31" ht="15.75" thickBot="1"/>
    <row r="33" spans="2:6" ht="15" customHeight="1" thickBot="1">
      <c r="B33" s="1231" t="s">
        <v>113</v>
      </c>
      <c r="C33" s="1232"/>
      <c r="D33" s="1232"/>
      <c r="E33" s="1233"/>
      <c r="F33" s="233"/>
    </row>
    <row r="34" spans="2:6" ht="51" customHeight="1">
      <c r="B34" s="1234" t="s">
        <v>132</v>
      </c>
      <c r="C34" s="1235"/>
      <c r="D34" s="1235" t="s">
        <v>110</v>
      </c>
      <c r="E34" s="1236"/>
      <c r="F34" s="234"/>
    </row>
    <row r="35" spans="2:6">
      <c r="B35" s="1217" t="s">
        <v>111</v>
      </c>
      <c r="C35" s="1218"/>
      <c r="D35" s="1237" t="s">
        <v>947</v>
      </c>
      <c r="E35" s="1238"/>
      <c r="F35" s="235"/>
    </row>
    <row r="36" spans="2:6">
      <c r="B36" s="1217" t="s">
        <v>112</v>
      </c>
      <c r="C36" s="1218"/>
      <c r="D36" s="1219" t="s">
        <v>864</v>
      </c>
      <c r="E36" s="1220"/>
      <c r="F36" s="235"/>
    </row>
    <row r="37" spans="2:6" ht="15.75" thickBot="1">
      <c r="B37" s="1212" t="s">
        <v>146</v>
      </c>
      <c r="C37" s="1213"/>
      <c r="D37" s="1214" t="s">
        <v>948</v>
      </c>
      <c r="E37" s="1215"/>
      <c r="F37" s="235"/>
    </row>
    <row r="38" spans="2:6">
      <c r="F38" s="76"/>
    </row>
  </sheetData>
  <sheetProtection password="E0DB" sheet="1" objects="1" scenarios="1" formatCells="0" formatColumns="0" formatRows="0" insertRows="0" deleteRows="0" sort="0" autoFilter="0"/>
  <mergeCells count="52">
    <mergeCell ref="B2:C2"/>
    <mergeCell ref="B3:V3"/>
    <mergeCell ref="B4:B6"/>
    <mergeCell ref="C4:D6"/>
    <mergeCell ref="E4:F4"/>
    <mergeCell ref="G4:H4"/>
    <mergeCell ref="I4:J4"/>
    <mergeCell ref="K4:L4"/>
    <mergeCell ref="M4:N4"/>
    <mergeCell ref="O4:P4"/>
    <mergeCell ref="G5:H5"/>
    <mergeCell ref="Q4:R4"/>
    <mergeCell ref="S4:T4"/>
    <mergeCell ref="U4:V4"/>
    <mergeCell ref="U5:V5"/>
    <mergeCell ref="C7:D7"/>
    <mergeCell ref="C8:D8"/>
    <mergeCell ref="O5:P5"/>
    <mergeCell ref="Q5:R5"/>
    <mergeCell ref="S5:T5"/>
    <mergeCell ref="M5:N5"/>
    <mergeCell ref="B33:E33"/>
    <mergeCell ref="B34:C34"/>
    <mergeCell ref="D34:E34"/>
    <mergeCell ref="B35:C35"/>
    <mergeCell ref="D35:E35"/>
    <mergeCell ref="B28:V29"/>
    <mergeCell ref="C16:D16"/>
    <mergeCell ref="C17:D17"/>
    <mergeCell ref="C18:D18"/>
    <mergeCell ref="C19:D19"/>
    <mergeCell ref="C22:D22"/>
    <mergeCell ref="C23:D23"/>
    <mergeCell ref="C24:D24"/>
    <mergeCell ref="C25:D25"/>
    <mergeCell ref="B26:D26"/>
    <mergeCell ref="B37:C37"/>
    <mergeCell ref="D37:E37"/>
    <mergeCell ref="E5:F5"/>
    <mergeCell ref="I5:J5"/>
    <mergeCell ref="K5:L5"/>
    <mergeCell ref="B36:C36"/>
    <mergeCell ref="D36:E36"/>
    <mergeCell ref="C20:D20"/>
    <mergeCell ref="C21:D21"/>
    <mergeCell ref="C10:D10"/>
    <mergeCell ref="C11:D11"/>
    <mergeCell ref="C12:D12"/>
    <mergeCell ref="C13:D13"/>
    <mergeCell ref="C14:D14"/>
    <mergeCell ref="C15:D15"/>
    <mergeCell ref="C9:D9"/>
  </mergeCells>
  <conditionalFormatting sqref="E27">
    <cfRule type="cellIs" dxfId="26" priority="49" operator="equal">
      <formula>"Catastrofico"</formula>
    </cfRule>
    <cfRule type="cellIs" dxfId="25" priority="50" operator="equal">
      <formula>"Mayor"</formula>
    </cfRule>
    <cfRule type="cellIs" dxfId="24" priority="51" operator="equal">
      <formula>"Moderada"</formula>
    </cfRule>
  </conditionalFormatting>
  <conditionalFormatting sqref="G27">
    <cfRule type="cellIs" dxfId="23" priority="22" operator="equal">
      <formula>"Catastrofico"</formula>
    </cfRule>
    <cfRule type="cellIs" dxfId="22" priority="23" operator="equal">
      <formula>"Mayor"</formula>
    </cfRule>
    <cfRule type="cellIs" dxfId="21" priority="24" operator="equal">
      <formula>"Moderada"</formula>
    </cfRule>
  </conditionalFormatting>
  <conditionalFormatting sqref="I27">
    <cfRule type="cellIs" dxfId="20" priority="19" operator="equal">
      <formula>"Catastrofico"</formula>
    </cfRule>
    <cfRule type="cellIs" dxfId="19" priority="20" operator="equal">
      <formula>"Mayor"</formula>
    </cfRule>
    <cfRule type="cellIs" dxfId="18" priority="21" operator="equal">
      <formula>"Moderada"</formula>
    </cfRule>
  </conditionalFormatting>
  <conditionalFormatting sqref="K27">
    <cfRule type="cellIs" dxfId="17" priority="16" operator="equal">
      <formula>"Catastrofico"</formula>
    </cfRule>
    <cfRule type="cellIs" dxfId="16" priority="17" operator="equal">
      <formula>"Mayor"</formula>
    </cfRule>
    <cfRule type="cellIs" dxfId="15" priority="18" operator="equal">
      <formula>"Moderada"</formula>
    </cfRule>
  </conditionalFormatting>
  <conditionalFormatting sqref="M27">
    <cfRule type="cellIs" dxfId="14" priority="13" operator="equal">
      <formula>"Catastrofico"</formula>
    </cfRule>
    <cfRule type="cellIs" dxfId="13" priority="14" operator="equal">
      <formula>"Mayor"</formula>
    </cfRule>
    <cfRule type="cellIs" dxfId="12" priority="15" operator="equal">
      <formula>"Moderada"</formula>
    </cfRule>
  </conditionalFormatting>
  <conditionalFormatting sqref="O27">
    <cfRule type="cellIs" dxfId="11" priority="10" operator="equal">
      <formula>"Catastrofico"</formula>
    </cfRule>
    <cfRule type="cellIs" dxfId="10" priority="11" operator="equal">
      <formula>"Mayor"</formula>
    </cfRule>
    <cfRule type="cellIs" dxfId="9" priority="12" operator="equal">
      <formula>"Moderada"</formula>
    </cfRule>
  </conditionalFormatting>
  <conditionalFormatting sqref="Q27">
    <cfRule type="cellIs" dxfId="8" priority="7" operator="equal">
      <formula>"Catastrofico"</formula>
    </cfRule>
    <cfRule type="cellIs" dxfId="7" priority="8" operator="equal">
      <formula>"Mayor"</formula>
    </cfRule>
    <cfRule type="cellIs" dxfId="6" priority="9" operator="equal">
      <formula>"Moderada"</formula>
    </cfRule>
  </conditionalFormatting>
  <conditionalFormatting sqref="S27">
    <cfRule type="cellIs" dxfId="5" priority="4" operator="equal">
      <formula>"Catastrofico"</formula>
    </cfRule>
    <cfRule type="cellIs" dxfId="4" priority="5" operator="equal">
      <formula>"Mayor"</formula>
    </cfRule>
    <cfRule type="cellIs" dxfId="3" priority="6" operator="equal">
      <formula>"Moderada"</formula>
    </cfRule>
  </conditionalFormatting>
  <conditionalFormatting sqref="U27">
    <cfRule type="cellIs" dxfId="2" priority="1" operator="equal">
      <formula>"Catastrofico"</formula>
    </cfRule>
    <cfRule type="cellIs" dxfId="1" priority="2" operator="equal">
      <formula>"Mayor"</formula>
    </cfRule>
    <cfRule type="cellIs" dxfId="0" priority="3" operator="equal">
      <formula>"Moderada"</formula>
    </cfRule>
  </conditionalFormatting>
  <pageMargins left="0.7" right="0.7" top="0.75" bottom="0.75" header="0.3" footer="0.3"/>
  <pageSetup scale="61" orientation="portrait" horizontalDpi="4294967293" verticalDpi="0"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Bt_ini_imp_corrup">
                <anchor moveWithCells="1" sizeWithCells="1">
                  <from>
                    <xdr:col>0</xdr:col>
                    <xdr:colOff>9525</xdr:colOff>
                    <xdr:row>0</xdr:row>
                    <xdr:rowOff>180975</xdr:rowOff>
                  </from>
                  <to>
                    <xdr:col>1</xdr:col>
                    <xdr:colOff>0</xdr:colOff>
                    <xdr:row>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PARAMETROS!$BO$2</xm:f>
          </x14:formula1>
          <xm:sqref>E7:V25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FF00"/>
  </sheetPr>
  <dimension ref="B1:Q21"/>
  <sheetViews>
    <sheetView showGridLines="0" showRowColHeaders="0" zoomScaleNormal="100" zoomScaleSheetLayoutView="80" workbookViewId="0">
      <selection activeCell="E6" sqref="E6"/>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ht="13.5" thickBot="1">
      <c r="D1" s="20"/>
      <c r="E1" s="20"/>
      <c r="F1" s="68"/>
      <c r="G1" s="68"/>
      <c r="H1" s="68"/>
      <c r="I1" s="20"/>
      <c r="N1" s="31"/>
      <c r="O1" s="31"/>
      <c r="P1" s="31"/>
      <c r="Q1" s="31"/>
    </row>
    <row r="2" spans="2:17" ht="19.5" thickBot="1">
      <c r="B2" s="228" t="s">
        <v>941</v>
      </c>
      <c r="D2" s="1252" t="s">
        <v>937</v>
      </c>
      <c r="E2" s="1253"/>
      <c r="F2" s="1254"/>
      <c r="N2" s="31"/>
      <c r="O2" s="31"/>
      <c r="P2" s="31"/>
      <c r="Q2" s="31"/>
    </row>
    <row r="3" spans="2:17" ht="30">
      <c r="D3" s="182" t="s">
        <v>6</v>
      </c>
      <c r="E3" s="226" t="s">
        <v>7</v>
      </c>
      <c r="F3" s="74" t="s">
        <v>21</v>
      </c>
      <c r="H3" s="67"/>
      <c r="N3" s="31"/>
      <c r="O3" s="31"/>
      <c r="P3" s="31"/>
      <c r="Q3" s="31"/>
    </row>
    <row r="4" spans="2:17" ht="45">
      <c r="D4" s="184" t="s">
        <v>20</v>
      </c>
      <c r="E4" s="1" t="s">
        <v>306</v>
      </c>
      <c r="F4" s="38">
        <v>1</v>
      </c>
      <c r="N4" s="31"/>
      <c r="O4" s="31"/>
      <c r="P4" s="31"/>
      <c r="Q4" s="31"/>
    </row>
    <row r="5" spans="2:17" ht="45">
      <c r="D5" s="184" t="s">
        <v>22</v>
      </c>
      <c r="E5" s="1" t="s">
        <v>307</v>
      </c>
      <c r="F5" s="38">
        <v>2</v>
      </c>
      <c r="N5" s="31"/>
      <c r="O5" s="31"/>
      <c r="P5" s="31"/>
      <c r="Q5" s="31"/>
    </row>
    <row r="6" spans="2:17" ht="54.75" customHeight="1">
      <c r="D6" s="184" t="s">
        <v>23</v>
      </c>
      <c r="E6" s="1" t="s">
        <v>308</v>
      </c>
      <c r="F6" s="38">
        <v>3</v>
      </c>
      <c r="N6" s="31"/>
      <c r="O6" s="31"/>
      <c r="P6" s="31"/>
      <c r="Q6" s="31"/>
    </row>
    <row r="7" spans="2:17" ht="45">
      <c r="D7" s="184" t="s">
        <v>24</v>
      </c>
      <c r="E7" s="1" t="s">
        <v>309</v>
      </c>
      <c r="F7" s="38">
        <v>4</v>
      </c>
      <c r="N7" s="31"/>
      <c r="O7" s="31"/>
      <c r="P7" s="31"/>
      <c r="Q7" s="31"/>
    </row>
    <row r="8" spans="2:17" ht="45.75" thickBot="1">
      <c r="D8" s="185" t="s">
        <v>25</v>
      </c>
      <c r="E8" s="186" t="s">
        <v>310</v>
      </c>
      <c r="F8" s="183">
        <v>5</v>
      </c>
      <c r="N8" s="31"/>
      <c r="O8" s="31"/>
      <c r="P8" s="31"/>
      <c r="Q8" s="31"/>
    </row>
    <row r="9" spans="2:17" ht="15">
      <c r="D9" s="61"/>
      <c r="E9" s="59"/>
      <c r="F9" s="62"/>
      <c r="N9" s="31"/>
      <c r="O9" s="31"/>
      <c r="P9" s="31"/>
      <c r="Q9" s="31"/>
    </row>
    <row r="10" spans="2:17">
      <c r="D10" s="20"/>
      <c r="E10" s="20"/>
      <c r="F10" s="20"/>
      <c r="G10" s="20"/>
      <c r="H10" s="20"/>
      <c r="I10" s="20"/>
      <c r="N10" s="31"/>
      <c r="O10" s="31"/>
      <c r="P10" s="31"/>
      <c r="Q10" s="31"/>
    </row>
    <row r="11" spans="2:17">
      <c r="N11" s="31"/>
      <c r="O11" s="31"/>
      <c r="P11" s="31"/>
      <c r="Q11" s="31"/>
    </row>
    <row r="12" spans="2:17">
      <c r="N12" s="31"/>
      <c r="O12" s="31"/>
      <c r="P12" s="31"/>
      <c r="Q12" s="31"/>
    </row>
    <row r="13" spans="2:17">
      <c r="N13" s="31"/>
      <c r="O13" s="31"/>
      <c r="P13" s="31"/>
      <c r="Q13" s="31"/>
    </row>
    <row r="14" spans="2:17">
      <c r="N14" s="31"/>
      <c r="O14" s="31"/>
      <c r="P14" s="31"/>
      <c r="Q14" s="31"/>
    </row>
    <row r="15" spans="2:17">
      <c r="N15" s="31"/>
      <c r="O15" s="31"/>
      <c r="P15" s="31"/>
      <c r="Q15" s="31"/>
    </row>
    <row r="16" spans="2:17">
      <c r="N16" s="31"/>
      <c r="O16" s="31"/>
      <c r="P16" s="31"/>
      <c r="Q16" s="31"/>
    </row>
    <row r="17" spans="14:17">
      <c r="N17" s="31"/>
      <c r="O17" s="31"/>
      <c r="P17" s="31"/>
      <c r="Q17" s="31"/>
    </row>
    <row r="18" spans="14:17">
      <c r="N18" s="31"/>
      <c r="O18" s="31"/>
      <c r="P18" s="31"/>
      <c r="Q18" s="31"/>
    </row>
    <row r="19" spans="14:17">
      <c r="P19" s="31"/>
      <c r="Q19" s="31"/>
    </row>
    <row r="20" spans="14:17">
      <c r="P20" s="31"/>
      <c r="Q20" s="31"/>
    </row>
    <row r="21" spans="14:17">
      <c r="P21" s="31"/>
      <c r="Q21" s="31"/>
    </row>
  </sheetData>
  <sheetProtection password="E0DB" sheet="1" objects="1" scenarios="1" formatCells="0" formatColumns="0" formatRows="0" sort="0" autoFilter="0"/>
  <mergeCells count="1">
    <mergeCell ref="D2:F2"/>
  </mergeCells>
  <hyperlinks>
    <hyperlink ref="B2" location="Inicio!A1" display="INICIO"/>
  </hyperlinks>
  <printOptions horizontalCentered="1" verticalCentered="1"/>
  <pageMargins left="0.70866141732283472" right="0.70866141732283472" top="0.74803149606299213" bottom="0.74803149606299213" header="0.31496062992125984" footer="0.31496062992125984"/>
  <pageSetup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Bt_inicio_seginfo">
                <anchor moveWithCells="1" sizeWithCells="1">
                  <from>
                    <xdr:col>0</xdr:col>
                    <xdr:colOff>762000</xdr:colOff>
                    <xdr:row>0</xdr:row>
                    <xdr:rowOff>161925</xdr:rowOff>
                  </from>
                  <to>
                    <xdr:col>2</xdr:col>
                    <xdr:colOff>9525</xdr:colOff>
                    <xdr:row>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FFFF00"/>
  </sheetPr>
  <dimension ref="B1:Q48"/>
  <sheetViews>
    <sheetView zoomScaleNormal="100" zoomScaleSheetLayoutView="80" workbookViewId="0">
      <selection activeCell="B6" sqref="B6"/>
    </sheetView>
  </sheetViews>
  <sheetFormatPr baseColWidth="10" defaultRowHeight="12.75"/>
  <cols>
    <col min="1" max="3" width="11.42578125" style="2"/>
    <col min="4" max="4" width="24.7109375" style="2" customWidth="1"/>
    <col min="5" max="5" width="19.85546875" style="2" customWidth="1"/>
    <col min="6" max="6" width="18.28515625" style="2" customWidth="1"/>
    <col min="7" max="7" width="17.5703125" style="2" customWidth="1"/>
    <col min="8" max="8" width="9.85546875" style="2" customWidth="1"/>
    <col min="9" max="9" width="15.140625"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1" spans="2:17">
      <c r="D1" s="20"/>
      <c r="E1" s="20"/>
      <c r="F1" s="20"/>
      <c r="G1" s="20"/>
      <c r="H1" s="20"/>
      <c r="I1" s="20"/>
      <c r="J1" s="20"/>
      <c r="K1" s="20"/>
      <c r="L1" s="20"/>
      <c r="M1" s="20"/>
      <c r="N1" s="73"/>
      <c r="O1" s="73"/>
      <c r="P1" s="31"/>
      <c r="Q1" s="31"/>
    </row>
    <row r="2" spans="2:17" ht="13.5" thickBot="1">
      <c r="D2" s="20"/>
      <c r="E2" s="20"/>
      <c r="F2" s="20"/>
      <c r="G2" s="20"/>
      <c r="H2" s="20"/>
      <c r="I2" s="20"/>
      <c r="N2" s="31"/>
      <c r="O2" s="31"/>
      <c r="P2" s="31"/>
      <c r="Q2" s="31"/>
    </row>
    <row r="3" spans="2:17" ht="18" customHeight="1" thickBot="1">
      <c r="B3" s="228" t="s">
        <v>941</v>
      </c>
      <c r="D3" s="1171" t="s">
        <v>703</v>
      </c>
      <c r="E3" s="1172"/>
      <c r="F3" s="1172"/>
      <c r="G3" s="1172"/>
      <c r="H3" s="1172"/>
      <c r="I3" s="1173"/>
      <c r="N3" s="31"/>
      <c r="O3" s="31"/>
      <c r="P3" s="31"/>
      <c r="Q3" s="31"/>
    </row>
    <row r="4" spans="2:17" ht="20.25" customHeight="1" thickBot="1">
      <c r="D4" s="1266" t="s">
        <v>879</v>
      </c>
      <c r="E4" s="1267"/>
      <c r="F4" s="1267"/>
      <c r="G4" s="1267"/>
      <c r="H4" s="1267"/>
      <c r="I4" s="1268"/>
      <c r="N4" s="31"/>
      <c r="O4" s="31"/>
      <c r="P4" s="31"/>
      <c r="Q4" s="31"/>
    </row>
    <row r="5" spans="2:17" ht="15">
      <c r="D5" s="1167" t="s">
        <v>115</v>
      </c>
      <c r="E5" s="1169" t="s">
        <v>116</v>
      </c>
      <c r="F5" s="1169"/>
      <c r="G5" s="1169"/>
      <c r="H5" s="1169"/>
      <c r="I5" s="1170"/>
      <c r="N5" s="31"/>
      <c r="O5" s="31"/>
      <c r="P5" s="31"/>
      <c r="Q5" s="31"/>
    </row>
    <row r="6" spans="2:17" ht="31.5" customHeight="1">
      <c r="D6" s="1168"/>
      <c r="E6" s="72" t="s">
        <v>117</v>
      </c>
      <c r="F6" s="72" t="s">
        <v>118</v>
      </c>
      <c r="G6" s="72" t="s">
        <v>119</v>
      </c>
      <c r="H6" s="72" t="s">
        <v>120</v>
      </c>
      <c r="I6" s="74" t="s">
        <v>121</v>
      </c>
      <c r="J6" s="22"/>
      <c r="N6" s="31"/>
      <c r="O6" s="31"/>
      <c r="P6" s="31"/>
      <c r="Q6" s="31"/>
    </row>
    <row r="7" spans="2:17" ht="15">
      <c r="D7" s="14" t="s">
        <v>156</v>
      </c>
      <c r="E7" s="63" t="s">
        <v>122</v>
      </c>
      <c r="F7" s="63" t="s">
        <v>122</v>
      </c>
      <c r="G7" s="64" t="s">
        <v>123</v>
      </c>
      <c r="H7" s="65" t="s">
        <v>124</v>
      </c>
      <c r="I7" s="40" t="s">
        <v>128</v>
      </c>
      <c r="N7" s="31"/>
      <c r="O7" s="31"/>
      <c r="P7" s="31"/>
      <c r="Q7" s="31"/>
    </row>
    <row r="8" spans="2:17" ht="15">
      <c r="D8" s="14" t="s">
        <v>125</v>
      </c>
      <c r="E8" s="63" t="s">
        <v>122</v>
      </c>
      <c r="F8" s="63" t="s">
        <v>122</v>
      </c>
      <c r="G8" s="64" t="s">
        <v>126</v>
      </c>
      <c r="H8" s="65" t="s">
        <v>127</v>
      </c>
      <c r="I8" s="40" t="s">
        <v>128</v>
      </c>
      <c r="N8" s="31"/>
      <c r="O8" s="31"/>
      <c r="P8" s="31"/>
      <c r="Q8" s="31"/>
    </row>
    <row r="9" spans="2:17" ht="15">
      <c r="D9" s="14" t="s">
        <v>129</v>
      </c>
      <c r="E9" s="63" t="s">
        <v>122</v>
      </c>
      <c r="F9" s="64" t="s">
        <v>126</v>
      </c>
      <c r="G9" s="65" t="s">
        <v>127</v>
      </c>
      <c r="H9" s="39" t="s">
        <v>128</v>
      </c>
      <c r="I9" s="40" t="s">
        <v>128</v>
      </c>
      <c r="N9" s="31"/>
      <c r="O9" s="31"/>
      <c r="P9" s="31"/>
      <c r="Q9" s="31"/>
    </row>
    <row r="10" spans="2:17" ht="15">
      <c r="D10" s="14" t="s">
        <v>130</v>
      </c>
      <c r="E10" s="64" t="s">
        <v>126</v>
      </c>
      <c r="F10" s="65" t="s">
        <v>127</v>
      </c>
      <c r="G10" s="65" t="s">
        <v>127</v>
      </c>
      <c r="H10" s="39" t="s">
        <v>128</v>
      </c>
      <c r="I10" s="40" t="s">
        <v>128</v>
      </c>
      <c r="N10" s="31"/>
      <c r="O10" s="31"/>
      <c r="P10" s="31"/>
      <c r="Q10" s="31"/>
    </row>
    <row r="11" spans="2:17" ht="15.75" thickBot="1">
      <c r="D11" s="15" t="s">
        <v>131</v>
      </c>
      <c r="E11" s="65" t="s">
        <v>127</v>
      </c>
      <c r="F11" s="65" t="s">
        <v>127</v>
      </c>
      <c r="G11" s="41" t="s">
        <v>128</v>
      </c>
      <c r="H11" s="41" t="s">
        <v>128</v>
      </c>
      <c r="I11" s="42" t="s">
        <v>128</v>
      </c>
      <c r="N11" s="31"/>
      <c r="O11" s="31"/>
      <c r="P11" s="31"/>
      <c r="Q11" s="31"/>
    </row>
    <row r="12" spans="2:17" ht="15">
      <c r="D12" s="75"/>
      <c r="E12" s="76"/>
      <c r="F12" s="76"/>
      <c r="G12" s="76"/>
      <c r="H12" s="76"/>
      <c r="I12" s="77"/>
      <c r="N12" s="31"/>
      <c r="O12" s="31"/>
      <c r="P12" s="31"/>
      <c r="Q12" s="31"/>
    </row>
    <row r="13" spans="2:17" ht="15.75">
      <c r="D13" s="75"/>
      <c r="E13" s="1258" t="s">
        <v>1</v>
      </c>
      <c r="F13" s="1258"/>
      <c r="G13" s="1258"/>
      <c r="H13" s="1258"/>
      <c r="I13" s="1259"/>
      <c r="N13" s="31"/>
      <c r="O13" s="31"/>
      <c r="P13" s="31"/>
      <c r="Q13" s="31"/>
    </row>
    <row r="14" spans="2:17" ht="6" customHeight="1" thickBot="1">
      <c r="D14" s="75"/>
      <c r="E14" s="76"/>
      <c r="F14" s="76"/>
      <c r="G14" s="76"/>
      <c r="H14" s="76"/>
      <c r="I14" s="77"/>
      <c r="N14" s="31"/>
      <c r="O14" s="31"/>
      <c r="P14" s="31"/>
      <c r="Q14" s="31"/>
    </row>
    <row r="15" spans="2:17" ht="16.5" thickBot="1">
      <c r="D15" s="1260" t="s">
        <v>692</v>
      </c>
      <c r="E15" s="1261"/>
      <c r="F15" s="1261"/>
      <c r="G15" s="1261"/>
      <c r="H15" s="1261"/>
      <c r="I15" s="1262"/>
      <c r="N15" s="31"/>
      <c r="O15" s="31"/>
      <c r="P15" s="31"/>
      <c r="Q15" s="31"/>
    </row>
    <row r="16" spans="2:17" ht="15.75">
      <c r="D16" s="153" t="s">
        <v>869</v>
      </c>
      <c r="E16" s="154"/>
      <c r="F16" s="16"/>
      <c r="G16" s="16"/>
      <c r="H16" s="16"/>
      <c r="I16" s="17"/>
      <c r="N16" s="31"/>
      <c r="O16" s="31"/>
      <c r="P16" s="31"/>
      <c r="Q16" s="31"/>
    </row>
    <row r="17" spans="4:17" ht="15.75">
      <c r="D17" s="153" t="s">
        <v>870</v>
      </c>
      <c r="E17" s="154"/>
      <c r="F17" s="16"/>
      <c r="G17" s="16"/>
      <c r="H17" s="16"/>
      <c r="I17" s="17"/>
      <c r="N17" s="31"/>
      <c r="O17" s="31"/>
      <c r="P17" s="31"/>
      <c r="Q17" s="31"/>
    </row>
    <row r="18" spans="4:17" ht="15.75">
      <c r="D18" s="153" t="s">
        <v>871</v>
      </c>
      <c r="E18" s="154"/>
      <c r="F18" s="16"/>
      <c r="G18" s="16"/>
      <c r="H18" s="16"/>
      <c r="I18" s="17"/>
      <c r="N18" s="31"/>
      <c r="O18" s="31"/>
      <c r="P18" s="31"/>
      <c r="Q18" s="31"/>
    </row>
    <row r="19" spans="4:17" ht="16.5" thickBot="1">
      <c r="D19" s="155" t="s">
        <v>872</v>
      </c>
      <c r="E19" s="156"/>
      <c r="F19" s="18"/>
      <c r="G19" s="18"/>
      <c r="H19" s="18"/>
      <c r="I19" s="19"/>
      <c r="N19" s="31"/>
      <c r="O19" s="31"/>
      <c r="P19" s="31"/>
      <c r="Q19" s="31"/>
    </row>
    <row r="20" spans="4:17" ht="15">
      <c r="D20" s="1263" t="s">
        <v>938</v>
      </c>
      <c r="E20" s="1264"/>
      <c r="F20" s="1264"/>
      <c r="G20" s="1264"/>
      <c r="H20" s="1264"/>
      <c r="I20" s="1265"/>
      <c r="N20" s="31"/>
      <c r="O20" s="31"/>
      <c r="P20" s="31"/>
      <c r="Q20" s="31"/>
    </row>
    <row r="21" spans="4:17" ht="5.25" customHeight="1" thickBot="1">
      <c r="D21" s="75"/>
      <c r="E21" s="76"/>
      <c r="F21" s="76"/>
      <c r="G21" s="76"/>
      <c r="H21" s="76"/>
      <c r="I21" s="77"/>
      <c r="N21" s="31"/>
      <c r="O21" s="31"/>
      <c r="P21" s="31"/>
      <c r="Q21" s="31"/>
    </row>
    <row r="22" spans="4:17" ht="15">
      <c r="D22" s="1167" t="s">
        <v>115</v>
      </c>
      <c r="E22" s="1169" t="s">
        <v>116</v>
      </c>
      <c r="F22" s="1169"/>
      <c r="G22" s="1170"/>
      <c r="H22" s="76"/>
      <c r="I22" s="77"/>
      <c r="N22" s="31"/>
      <c r="O22" s="31"/>
      <c r="P22" s="31"/>
      <c r="Q22" s="31"/>
    </row>
    <row r="23" spans="4:17" ht="15">
      <c r="D23" s="1168"/>
      <c r="E23" s="72" t="s">
        <v>944</v>
      </c>
      <c r="F23" s="72" t="s">
        <v>945</v>
      </c>
      <c r="G23" s="74" t="s">
        <v>946</v>
      </c>
      <c r="H23" s="76"/>
      <c r="I23" s="77"/>
      <c r="N23" s="31"/>
      <c r="O23" s="31"/>
      <c r="P23" s="31"/>
      <c r="Q23" s="31"/>
    </row>
    <row r="24" spans="4:17" ht="15">
      <c r="D24" s="14" t="s">
        <v>131</v>
      </c>
      <c r="E24" s="39" t="s">
        <v>128</v>
      </c>
      <c r="F24" s="39" t="s">
        <v>128</v>
      </c>
      <c r="G24" s="40" t="s">
        <v>128</v>
      </c>
      <c r="H24" s="76"/>
      <c r="I24" s="77"/>
      <c r="N24" s="31"/>
      <c r="O24" s="31"/>
      <c r="P24" s="31"/>
      <c r="Q24" s="31"/>
    </row>
    <row r="25" spans="4:17" ht="15">
      <c r="D25" s="14" t="s">
        <v>130</v>
      </c>
      <c r="E25" s="65" t="s">
        <v>127</v>
      </c>
      <c r="F25" s="39" t="s">
        <v>128</v>
      </c>
      <c r="G25" s="40" t="s">
        <v>128</v>
      </c>
      <c r="H25" s="76"/>
      <c r="I25" s="77"/>
      <c r="N25" s="31"/>
      <c r="O25" s="31"/>
      <c r="P25" s="31"/>
      <c r="Q25" s="31"/>
    </row>
    <row r="26" spans="4:17" ht="15">
      <c r="D26" s="14" t="s">
        <v>129</v>
      </c>
      <c r="E26" s="65" t="s">
        <v>127</v>
      </c>
      <c r="F26" s="39" t="s">
        <v>128</v>
      </c>
      <c r="G26" s="40" t="s">
        <v>128</v>
      </c>
      <c r="H26" s="76"/>
      <c r="I26" s="77"/>
      <c r="N26" s="31"/>
      <c r="O26" s="31"/>
      <c r="P26" s="31"/>
      <c r="Q26" s="31"/>
    </row>
    <row r="27" spans="4:17" ht="15">
      <c r="D27" s="14" t="s">
        <v>125</v>
      </c>
      <c r="E27" s="64" t="s">
        <v>126</v>
      </c>
      <c r="F27" s="65" t="s">
        <v>127</v>
      </c>
      <c r="G27" s="40" t="s">
        <v>128</v>
      </c>
      <c r="H27" s="76"/>
      <c r="I27" s="77"/>
      <c r="N27" s="31"/>
      <c r="O27" s="31"/>
      <c r="P27" s="31"/>
      <c r="Q27" s="31"/>
    </row>
    <row r="28" spans="4:17" ht="15.75" thickBot="1">
      <c r="D28" s="15" t="s">
        <v>133</v>
      </c>
      <c r="E28" s="64" t="s">
        <v>126</v>
      </c>
      <c r="F28" s="66" t="s">
        <v>127</v>
      </c>
      <c r="G28" s="42" t="s">
        <v>128</v>
      </c>
      <c r="H28" s="76"/>
      <c r="I28" s="77"/>
      <c r="N28" s="31"/>
      <c r="O28" s="31"/>
      <c r="P28" s="31"/>
      <c r="Q28" s="31"/>
    </row>
    <row r="29" spans="4:17" ht="15">
      <c r="D29" s="75"/>
      <c r="E29" s="76"/>
      <c r="F29" s="76"/>
      <c r="G29" s="76"/>
      <c r="H29" s="76"/>
      <c r="I29" s="77"/>
      <c r="N29" s="31"/>
      <c r="O29" s="31"/>
      <c r="P29" s="31"/>
      <c r="Q29" s="31"/>
    </row>
    <row r="30" spans="4:17" ht="15.75">
      <c r="D30" s="75"/>
      <c r="E30" s="1258"/>
      <c r="F30" s="1258"/>
      <c r="G30" s="1258"/>
      <c r="H30" s="78"/>
      <c r="I30" s="77"/>
      <c r="N30" s="31"/>
      <c r="O30" s="31"/>
      <c r="P30" s="31"/>
      <c r="Q30" s="31"/>
    </row>
    <row r="31" spans="4:17" ht="19.5" customHeight="1" thickBot="1">
      <c r="D31" s="75"/>
      <c r="E31" s="76"/>
      <c r="F31" s="236" t="s">
        <v>1</v>
      </c>
      <c r="G31" s="76"/>
      <c r="H31" s="76"/>
      <c r="I31" s="77"/>
      <c r="N31" s="31"/>
      <c r="O31" s="31"/>
      <c r="P31" s="31"/>
      <c r="Q31" s="31"/>
    </row>
    <row r="32" spans="4:17" ht="16.5" thickBot="1">
      <c r="D32" s="1269" t="s">
        <v>693</v>
      </c>
      <c r="E32" s="1270"/>
      <c r="F32" s="1270"/>
      <c r="G32" s="1270"/>
      <c r="H32" s="1270"/>
      <c r="I32" s="1271"/>
      <c r="N32" s="31"/>
      <c r="O32" s="31"/>
      <c r="P32" s="31"/>
      <c r="Q32" s="31"/>
    </row>
    <row r="33" spans="4:17" ht="15">
      <c r="D33" s="153" t="s">
        <v>873</v>
      </c>
      <c r="E33" s="154"/>
      <c r="F33" s="154"/>
      <c r="G33" s="154"/>
      <c r="H33" s="154"/>
      <c r="I33" s="157"/>
      <c r="N33" s="31"/>
      <c r="O33" s="31"/>
      <c r="P33" s="31"/>
      <c r="Q33" s="31"/>
    </row>
    <row r="34" spans="4:17" ht="15">
      <c r="D34" s="153" t="s">
        <v>874</v>
      </c>
      <c r="E34" s="154"/>
      <c r="F34" s="154"/>
      <c r="G34" s="154"/>
      <c r="H34" s="154"/>
      <c r="I34" s="157"/>
      <c r="N34" s="31"/>
      <c r="O34" s="31"/>
      <c r="P34" s="31"/>
      <c r="Q34" s="31"/>
    </row>
    <row r="35" spans="4:17" ht="15.75" thickBot="1">
      <c r="D35" s="1255" t="s">
        <v>875</v>
      </c>
      <c r="E35" s="1256"/>
      <c r="F35" s="1256"/>
      <c r="G35" s="1256"/>
      <c r="H35" s="1256"/>
      <c r="I35" s="1257"/>
      <c r="N35" s="31"/>
      <c r="O35" s="31"/>
      <c r="P35" s="31"/>
      <c r="Q35" s="31"/>
    </row>
    <row r="36" spans="4:17">
      <c r="N36" s="31"/>
      <c r="O36" s="31"/>
      <c r="P36" s="31"/>
      <c r="Q36" s="31"/>
    </row>
    <row r="37" spans="4:17">
      <c r="N37" s="31"/>
      <c r="O37" s="31"/>
      <c r="P37" s="31"/>
      <c r="Q37" s="31"/>
    </row>
    <row r="38" spans="4:17">
      <c r="N38" s="31"/>
      <c r="O38" s="31"/>
      <c r="P38" s="31"/>
      <c r="Q38" s="31"/>
    </row>
    <row r="39" spans="4:17">
      <c r="N39" s="31"/>
      <c r="O39" s="31"/>
      <c r="P39" s="31"/>
      <c r="Q39" s="31"/>
    </row>
    <row r="40" spans="4:17">
      <c r="N40" s="31"/>
      <c r="O40" s="31"/>
      <c r="P40" s="31"/>
      <c r="Q40" s="31"/>
    </row>
    <row r="41" spans="4:17">
      <c r="N41" s="31"/>
      <c r="O41" s="31"/>
      <c r="P41" s="31"/>
      <c r="Q41" s="31"/>
    </row>
    <row r="42" spans="4:17">
      <c r="N42" s="31"/>
      <c r="O42" s="31"/>
      <c r="P42" s="31"/>
      <c r="Q42" s="31"/>
    </row>
    <row r="43" spans="4:17">
      <c r="N43" s="31"/>
      <c r="O43" s="31"/>
      <c r="P43" s="31"/>
      <c r="Q43" s="31"/>
    </row>
    <row r="44" spans="4:17">
      <c r="N44" s="31"/>
      <c r="O44" s="31"/>
      <c r="P44" s="31"/>
      <c r="Q44" s="31"/>
    </row>
    <row r="45" spans="4:17">
      <c r="N45" s="31"/>
      <c r="O45" s="31"/>
      <c r="P45" s="31"/>
      <c r="Q45" s="31"/>
    </row>
    <row r="46" spans="4:17">
      <c r="P46" s="31"/>
      <c r="Q46" s="31"/>
    </row>
    <row r="47" spans="4:17">
      <c r="P47" s="31"/>
      <c r="Q47" s="31"/>
    </row>
    <row r="48" spans="4:17">
      <c r="P48" s="31"/>
      <c r="Q48" s="31"/>
    </row>
  </sheetData>
  <sheetProtection password="E0DB" sheet="1" objects="1" scenarios="1" formatCells="0" formatColumns="0" formatRows="0" sort="0" autoFilter="0"/>
  <mergeCells count="12">
    <mergeCell ref="D3:I3"/>
    <mergeCell ref="D4:I4"/>
    <mergeCell ref="D5:D6"/>
    <mergeCell ref="E5:I5"/>
    <mergeCell ref="D32:I32"/>
    <mergeCell ref="D35:I35"/>
    <mergeCell ref="E13:I13"/>
    <mergeCell ref="D15:I15"/>
    <mergeCell ref="D20:I20"/>
    <mergeCell ref="D22:D23"/>
    <mergeCell ref="E22:G22"/>
    <mergeCell ref="E30:G30"/>
  </mergeCells>
  <hyperlinks>
    <hyperlink ref="B3" location="Inicio!A1" display="INICIO"/>
  </hyperlinks>
  <printOptions horizontalCentered="1" verticalCentered="1"/>
  <pageMargins left="0.70866141732283472" right="0.70866141732283472" top="0.74803149606299213" bottom="0.74803149606299213" header="0.31496062992125984" footer="0.31496062992125984"/>
  <pageSetup scale="41" orientation="portrait" horizontalDpi="4294967294" verticalDpi="4294967295" r:id="rId1"/>
  <rowBreaks count="1" manualBreakCount="1">
    <brk id="2" min="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Bt_ini_mapCalor">
                <anchor moveWithCells="1" sizeWithCells="1">
                  <from>
                    <xdr:col>1</xdr:col>
                    <xdr:colOff>0</xdr:colOff>
                    <xdr:row>2</xdr:row>
                    <xdr:rowOff>9525</xdr:rowOff>
                  </from>
                  <to>
                    <xdr:col>2</xdr:col>
                    <xdr:colOff>0</xdr:colOff>
                    <xdr:row>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FF00"/>
  </sheetPr>
  <dimension ref="C3:J30"/>
  <sheetViews>
    <sheetView showGridLines="0" showRowColHeaders="0" zoomScaleNormal="100" zoomScaleSheetLayoutView="80" workbookViewId="0">
      <selection activeCell="H16" sqref="H16"/>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3" spans="3:10" ht="13.5" thickBot="1">
      <c r="E3" s="20"/>
      <c r="F3" s="20"/>
      <c r="G3" s="79"/>
      <c r="H3" s="79"/>
      <c r="I3" s="79"/>
      <c r="J3" s="79"/>
    </row>
    <row r="4" spans="3:10" ht="16.5" thickBot="1">
      <c r="C4" s="228" t="s">
        <v>941</v>
      </c>
      <c r="E4" s="1272" t="s">
        <v>926</v>
      </c>
      <c r="F4" s="1272"/>
      <c r="G4" s="79"/>
      <c r="H4" s="79"/>
      <c r="I4" s="79"/>
      <c r="J4" s="79"/>
    </row>
    <row r="5" spans="3:10" ht="15">
      <c r="E5" s="1273" t="s">
        <v>503</v>
      </c>
      <c r="F5" s="1273"/>
      <c r="G5" s="79"/>
      <c r="H5" s="79"/>
      <c r="I5" s="79"/>
      <c r="J5" s="79"/>
    </row>
    <row r="6" spans="3:10" ht="15">
      <c r="E6" s="1274" t="s">
        <v>80</v>
      </c>
      <c r="F6" s="1" t="s">
        <v>81</v>
      </c>
      <c r="G6" s="79"/>
      <c r="H6" s="79"/>
      <c r="I6" s="79"/>
      <c r="J6" s="79"/>
    </row>
    <row r="7" spans="3:10" ht="15">
      <c r="E7" s="1274"/>
      <c r="F7" s="1" t="s">
        <v>82</v>
      </c>
      <c r="G7" s="79"/>
      <c r="H7" s="79"/>
      <c r="I7" s="79"/>
      <c r="J7" s="79"/>
    </row>
    <row r="8" spans="3:10" ht="15">
      <c r="E8" s="1274"/>
      <c r="F8" s="1" t="s">
        <v>83</v>
      </c>
      <c r="G8" s="79"/>
      <c r="H8" s="79"/>
      <c r="I8" s="79"/>
      <c r="J8" s="79"/>
    </row>
    <row r="9" spans="3:10" ht="15">
      <c r="E9" s="1274"/>
      <c r="F9" s="1" t="s">
        <v>84</v>
      </c>
      <c r="G9" s="79"/>
      <c r="H9" s="79"/>
      <c r="I9" s="79"/>
      <c r="J9" s="79"/>
    </row>
    <row r="10" spans="3:10" ht="15">
      <c r="E10" s="1274"/>
      <c r="F10" s="1" t="s">
        <v>85</v>
      </c>
      <c r="G10" s="79"/>
      <c r="H10" s="79"/>
      <c r="I10" s="79"/>
      <c r="J10" s="79"/>
    </row>
    <row r="11" spans="3:10" ht="15">
      <c r="E11" s="1274"/>
      <c r="F11" s="1" t="s">
        <v>86</v>
      </c>
      <c r="G11" s="79"/>
      <c r="H11" s="79"/>
      <c r="I11" s="79"/>
      <c r="J11" s="79"/>
    </row>
    <row r="12" spans="3:10" ht="15">
      <c r="E12" s="1274"/>
      <c r="F12" s="1" t="s">
        <v>87</v>
      </c>
      <c r="G12" s="79"/>
      <c r="H12" s="79"/>
      <c r="I12" s="79"/>
      <c r="J12" s="79"/>
    </row>
    <row r="13" spans="3:10" ht="15">
      <c r="E13" s="1274"/>
      <c r="F13" s="1" t="s">
        <v>88</v>
      </c>
      <c r="G13" s="79"/>
      <c r="H13" s="79"/>
      <c r="I13" s="79"/>
      <c r="J13" s="79"/>
    </row>
    <row r="14" spans="3:10" ht="15">
      <c r="E14" s="1274" t="s">
        <v>89</v>
      </c>
      <c r="F14" s="1" t="s">
        <v>90</v>
      </c>
      <c r="G14" s="79"/>
      <c r="H14" s="79"/>
      <c r="I14" s="79"/>
      <c r="J14" s="79"/>
    </row>
    <row r="15" spans="3:10" ht="15">
      <c r="E15" s="1274"/>
      <c r="F15" s="1" t="s">
        <v>91</v>
      </c>
      <c r="G15" s="79"/>
      <c r="H15" s="79"/>
      <c r="I15" s="79"/>
      <c r="J15" s="79"/>
    </row>
    <row r="16" spans="3:10" ht="15">
      <c r="E16" s="1274"/>
      <c r="F16" s="1" t="s">
        <v>92</v>
      </c>
      <c r="G16" s="79"/>
      <c r="H16" s="79"/>
      <c r="I16" s="79"/>
      <c r="J16" s="79"/>
    </row>
    <row r="17" spans="5:10" ht="15">
      <c r="E17" s="1274"/>
      <c r="F17" s="1" t="s">
        <v>93</v>
      </c>
      <c r="G17" s="79"/>
      <c r="H17" s="79"/>
      <c r="I17" s="79"/>
      <c r="J17" s="79"/>
    </row>
    <row r="18" spans="5:10" ht="15">
      <c r="E18" s="1274"/>
      <c r="F18" s="1" t="s">
        <v>94</v>
      </c>
      <c r="G18" s="79"/>
      <c r="H18" s="79"/>
      <c r="I18" s="79"/>
      <c r="J18" s="79"/>
    </row>
    <row r="19" spans="5:10" ht="15">
      <c r="E19" s="1274"/>
      <c r="F19" s="1" t="s">
        <v>95</v>
      </c>
      <c r="G19" s="79"/>
      <c r="H19" s="79"/>
      <c r="I19" s="79"/>
      <c r="J19" s="79"/>
    </row>
    <row r="20" spans="5:10" ht="15">
      <c r="E20" s="1274"/>
      <c r="F20" s="1" t="s">
        <v>96</v>
      </c>
      <c r="G20" s="79"/>
      <c r="H20" s="79"/>
      <c r="I20" s="79"/>
      <c r="J20" s="79"/>
    </row>
    <row r="21" spans="5:10" ht="15">
      <c r="E21" s="1274"/>
      <c r="F21" s="1" t="s">
        <v>97</v>
      </c>
      <c r="G21" s="79"/>
      <c r="H21" s="79"/>
      <c r="I21" s="79"/>
      <c r="J21" s="79"/>
    </row>
    <row r="22" spans="5:10" ht="15">
      <c r="E22" s="1274"/>
      <c r="F22" s="1" t="s">
        <v>98</v>
      </c>
      <c r="G22" s="79"/>
      <c r="H22" s="79"/>
      <c r="I22" s="79"/>
      <c r="J22" s="79"/>
    </row>
    <row r="23" spans="5:10" ht="15">
      <c r="E23" s="1274"/>
      <c r="F23" s="1" t="s">
        <v>99</v>
      </c>
      <c r="G23" s="79"/>
      <c r="H23" s="79"/>
      <c r="I23" s="79"/>
      <c r="J23" s="79"/>
    </row>
    <row r="24" spans="5:10" ht="15">
      <c r="E24" s="1274"/>
      <c r="F24" s="1" t="s">
        <v>100</v>
      </c>
      <c r="G24" s="79"/>
      <c r="H24" s="79"/>
      <c r="I24" s="79"/>
      <c r="J24" s="79"/>
    </row>
    <row r="25" spans="5:10" ht="15">
      <c r="E25" s="1274"/>
      <c r="F25" s="1" t="s">
        <v>101</v>
      </c>
      <c r="G25" s="79"/>
      <c r="H25" s="79"/>
      <c r="I25" s="79"/>
      <c r="J25" s="79"/>
    </row>
    <row r="26" spans="5:10" ht="15">
      <c r="E26" s="1274"/>
      <c r="F26" s="1" t="s">
        <v>102</v>
      </c>
      <c r="G26" s="79"/>
      <c r="H26" s="79"/>
      <c r="I26" s="79"/>
      <c r="J26" s="79"/>
    </row>
    <row r="27" spans="5:10" ht="15">
      <c r="E27" s="1274"/>
      <c r="F27" s="1" t="s">
        <v>103</v>
      </c>
      <c r="G27" s="79"/>
      <c r="H27" s="79"/>
      <c r="I27" s="79"/>
      <c r="J27" s="79"/>
    </row>
    <row r="28" spans="5:10" ht="15">
      <c r="E28" s="227" t="s">
        <v>104</v>
      </c>
      <c r="F28" s="1" t="s">
        <v>105</v>
      </c>
      <c r="G28" s="79"/>
      <c r="H28" s="79"/>
      <c r="I28" s="79"/>
      <c r="J28" s="79"/>
    </row>
    <row r="29" spans="5:10">
      <c r="G29" s="79"/>
      <c r="H29" s="79"/>
      <c r="I29" s="79"/>
      <c r="J29" s="79"/>
    </row>
    <row r="30" spans="5:10" ht="32.25" customHeight="1">
      <c r="G30" s="79"/>
      <c r="H30" s="79"/>
      <c r="I30" s="79"/>
      <c r="J30" s="79"/>
    </row>
  </sheetData>
  <sheetProtection password="E0DB" sheet="1" objects="1" scenarios="1" formatCells="0" formatColumns="0" formatRows="0" sort="0" autoFilter="0"/>
  <mergeCells count="4">
    <mergeCell ref="E4:F4"/>
    <mergeCell ref="E5:F5"/>
    <mergeCell ref="E6:E13"/>
    <mergeCell ref="E14:E27"/>
  </mergeCells>
  <hyperlinks>
    <hyperlink ref="C4" location="Inicio!A1" display="INICIO"/>
  </hyperlinks>
  <printOptions horizontalCentered="1" verticalCentered="1"/>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t_inicio_ctrl_gestion">
                <anchor moveWithCells="1" sizeWithCells="1">
                  <from>
                    <xdr:col>2</xdr:col>
                    <xdr:colOff>0</xdr:colOff>
                    <xdr:row>2</xdr:row>
                    <xdr:rowOff>161925</xdr:rowOff>
                  </from>
                  <to>
                    <xdr:col>3</xdr:col>
                    <xdr:colOff>0</xdr:colOff>
                    <xdr:row>4</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FFFF00"/>
  </sheetPr>
  <dimension ref="C1:J119"/>
  <sheetViews>
    <sheetView showGridLines="0" showRowColHeaders="0" zoomScaleNormal="100" zoomScaleSheetLayoutView="80" workbookViewId="0">
      <selection activeCell="D2" sqref="D2"/>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8" ht="13.5" thickBot="1">
      <c r="E1" s="4"/>
      <c r="F1" s="5"/>
    </row>
    <row r="2" spans="3:8" ht="18.75" customHeight="1" thickBot="1">
      <c r="C2" s="228" t="s">
        <v>941</v>
      </c>
      <c r="E2" s="1287" t="s">
        <v>935</v>
      </c>
      <c r="F2" s="1288"/>
      <c r="G2" s="1288"/>
      <c r="H2" s="1289"/>
    </row>
    <row r="3" spans="3:8" ht="32.25" customHeight="1" thickBot="1">
      <c r="E3" s="1290"/>
      <c r="F3" s="1291"/>
      <c r="G3" s="1291"/>
      <c r="H3" s="1292"/>
    </row>
    <row r="4" spans="3:8" ht="50.1" customHeight="1">
      <c r="E4" s="1281" t="s">
        <v>562</v>
      </c>
      <c r="F4" s="190" t="s">
        <v>743</v>
      </c>
      <c r="G4" s="1279" t="s">
        <v>563</v>
      </c>
      <c r="H4" s="1280"/>
    </row>
    <row r="5" spans="3:8" ht="50.1" customHeight="1" thickBot="1">
      <c r="E5" s="1283"/>
      <c r="F5" s="191" t="s">
        <v>744</v>
      </c>
      <c r="G5" s="1277" t="s">
        <v>881</v>
      </c>
      <c r="H5" s="1278"/>
    </row>
    <row r="6" spans="3:8" ht="50.1" customHeight="1">
      <c r="E6" s="1281" t="s">
        <v>564</v>
      </c>
      <c r="F6" s="190" t="s">
        <v>745</v>
      </c>
      <c r="G6" s="1279" t="s">
        <v>565</v>
      </c>
      <c r="H6" s="1280"/>
    </row>
    <row r="7" spans="3:8" ht="50.1" customHeight="1">
      <c r="E7" s="1282"/>
      <c r="F7" s="188" t="s">
        <v>208</v>
      </c>
      <c r="G7" s="1275" t="s">
        <v>882</v>
      </c>
      <c r="H7" s="1276"/>
    </row>
    <row r="8" spans="3:8" ht="50.1" customHeight="1">
      <c r="E8" s="1282"/>
      <c r="F8" s="188" t="s">
        <v>209</v>
      </c>
      <c r="G8" s="1275" t="s">
        <v>566</v>
      </c>
      <c r="H8" s="1276"/>
    </row>
    <row r="9" spans="3:8" ht="50.1" customHeight="1">
      <c r="E9" s="1282"/>
      <c r="F9" s="188" t="s">
        <v>210</v>
      </c>
      <c r="G9" s="1275" t="s">
        <v>883</v>
      </c>
      <c r="H9" s="1276"/>
    </row>
    <row r="10" spans="3:8" ht="50.1" customHeight="1">
      <c r="E10" s="1282"/>
      <c r="F10" s="188" t="s">
        <v>211</v>
      </c>
      <c r="G10" s="1275" t="s">
        <v>884</v>
      </c>
      <c r="H10" s="1276"/>
    </row>
    <row r="11" spans="3:8" ht="50.1" customHeight="1">
      <c r="E11" s="1282"/>
      <c r="F11" s="188" t="s">
        <v>212</v>
      </c>
      <c r="G11" s="1275" t="s">
        <v>567</v>
      </c>
      <c r="H11" s="1276"/>
    </row>
    <row r="12" spans="3:8" ht="50.1" customHeight="1" thickBot="1">
      <c r="E12" s="1283"/>
      <c r="F12" s="191" t="s">
        <v>213</v>
      </c>
      <c r="G12" s="1277" t="s">
        <v>568</v>
      </c>
      <c r="H12" s="1278"/>
    </row>
    <row r="13" spans="3:8" ht="50.1" customHeight="1">
      <c r="E13" s="1284" t="s">
        <v>569</v>
      </c>
      <c r="F13" s="190" t="s">
        <v>214</v>
      </c>
      <c r="G13" s="1279" t="s">
        <v>885</v>
      </c>
      <c r="H13" s="1280"/>
    </row>
    <row r="14" spans="3:8" ht="50.1" customHeight="1">
      <c r="E14" s="1285"/>
      <c r="F14" s="188" t="s">
        <v>215</v>
      </c>
      <c r="G14" s="1275" t="s">
        <v>570</v>
      </c>
      <c r="H14" s="1276"/>
    </row>
    <row r="15" spans="3:8" ht="50.1" customHeight="1">
      <c r="E15" s="1285"/>
      <c r="F15" s="188" t="s">
        <v>216</v>
      </c>
      <c r="G15" s="1275" t="s">
        <v>886</v>
      </c>
      <c r="H15" s="1276"/>
    </row>
    <row r="16" spans="3:8" ht="50.1" customHeight="1">
      <c r="E16" s="1285"/>
      <c r="F16" s="188" t="s">
        <v>746</v>
      </c>
      <c r="G16" s="1275" t="s">
        <v>571</v>
      </c>
      <c r="H16" s="1276"/>
    </row>
    <row r="17" spans="5:8" ht="50.1" customHeight="1">
      <c r="E17" s="1285"/>
      <c r="F17" s="188" t="s">
        <v>217</v>
      </c>
      <c r="G17" s="1275" t="s">
        <v>572</v>
      </c>
      <c r="H17" s="1276"/>
    </row>
    <row r="18" spans="5:8" ht="50.1" customHeight="1" thickBot="1">
      <c r="E18" s="1286"/>
      <c r="F18" s="191" t="s">
        <v>218</v>
      </c>
      <c r="G18" s="1277" t="s">
        <v>887</v>
      </c>
      <c r="H18" s="1278"/>
    </row>
    <row r="19" spans="5:8" ht="50.1" customHeight="1">
      <c r="E19" s="1281" t="s">
        <v>573</v>
      </c>
      <c r="F19" s="190" t="s">
        <v>747</v>
      </c>
      <c r="G19" s="1279" t="s">
        <v>574</v>
      </c>
      <c r="H19" s="1280"/>
    </row>
    <row r="20" spans="5:8" ht="50.1" customHeight="1">
      <c r="E20" s="1282"/>
      <c r="F20" s="188" t="s">
        <v>219</v>
      </c>
      <c r="G20" s="1275" t="s">
        <v>575</v>
      </c>
      <c r="H20" s="1276"/>
    </row>
    <row r="21" spans="5:8" ht="50.1" customHeight="1">
      <c r="E21" s="1282"/>
      <c r="F21" s="188" t="s">
        <v>220</v>
      </c>
      <c r="G21" s="1275" t="s">
        <v>888</v>
      </c>
      <c r="H21" s="1276"/>
    </row>
    <row r="22" spans="5:8" ht="50.1" customHeight="1">
      <c r="E22" s="1282"/>
      <c r="F22" s="188" t="s">
        <v>221</v>
      </c>
      <c r="G22" s="1275" t="s">
        <v>889</v>
      </c>
      <c r="H22" s="1276"/>
    </row>
    <row r="23" spans="5:8" ht="50.1" customHeight="1">
      <c r="E23" s="1282"/>
      <c r="F23" s="188" t="s">
        <v>222</v>
      </c>
      <c r="G23" s="1275" t="s">
        <v>576</v>
      </c>
      <c r="H23" s="1276"/>
    </row>
    <row r="24" spans="5:8" ht="50.1" customHeight="1">
      <c r="E24" s="1282"/>
      <c r="F24" s="188" t="s">
        <v>223</v>
      </c>
      <c r="G24" s="1275" t="s">
        <v>890</v>
      </c>
      <c r="H24" s="1276"/>
    </row>
    <row r="25" spans="5:8" ht="50.1" customHeight="1">
      <c r="E25" s="1282"/>
      <c r="F25" s="188" t="s">
        <v>224</v>
      </c>
      <c r="G25" s="1275" t="s">
        <v>891</v>
      </c>
      <c r="H25" s="1276"/>
    </row>
    <row r="26" spans="5:8" ht="50.1" customHeight="1">
      <c r="E26" s="1282"/>
      <c r="F26" s="188" t="s">
        <v>225</v>
      </c>
      <c r="G26" s="1275" t="s">
        <v>577</v>
      </c>
      <c r="H26" s="1276"/>
    </row>
    <row r="27" spans="5:8" ht="50.1" customHeight="1">
      <c r="E27" s="1282"/>
      <c r="F27" s="188" t="s">
        <v>226</v>
      </c>
      <c r="G27" s="1275" t="s">
        <v>578</v>
      </c>
      <c r="H27" s="1276"/>
    </row>
    <row r="28" spans="5:8" ht="50.1" customHeight="1" thickBot="1">
      <c r="E28" s="1283"/>
      <c r="F28" s="191" t="s">
        <v>227</v>
      </c>
      <c r="G28" s="1277" t="s">
        <v>579</v>
      </c>
      <c r="H28" s="1278"/>
    </row>
    <row r="29" spans="5:8" ht="50.1" customHeight="1">
      <c r="E29" s="1281" t="s">
        <v>580</v>
      </c>
      <c r="F29" s="190" t="s">
        <v>228</v>
      </c>
      <c r="G29" s="1279" t="s">
        <v>581</v>
      </c>
      <c r="H29" s="1280"/>
    </row>
    <row r="30" spans="5:8" ht="50.1" customHeight="1">
      <c r="E30" s="1282"/>
      <c r="F30" s="188" t="s">
        <v>748</v>
      </c>
      <c r="G30" s="1275" t="s">
        <v>582</v>
      </c>
      <c r="H30" s="1276"/>
    </row>
    <row r="31" spans="5:8" ht="50.1" customHeight="1">
      <c r="E31" s="1282"/>
      <c r="F31" s="188" t="s">
        <v>229</v>
      </c>
      <c r="G31" s="1275" t="s">
        <v>583</v>
      </c>
      <c r="H31" s="1276"/>
    </row>
    <row r="32" spans="5:8" ht="50.1" customHeight="1">
      <c r="E32" s="1282"/>
      <c r="F32" s="188" t="s">
        <v>230</v>
      </c>
      <c r="G32" s="1275" t="s">
        <v>584</v>
      </c>
      <c r="H32" s="1276"/>
    </row>
    <row r="33" spans="5:8" ht="50.1" customHeight="1">
      <c r="E33" s="1282"/>
      <c r="F33" s="188" t="s">
        <v>231</v>
      </c>
      <c r="G33" s="1275" t="s">
        <v>892</v>
      </c>
      <c r="H33" s="1276"/>
    </row>
    <row r="34" spans="5:8" ht="50.1" customHeight="1">
      <c r="E34" s="1282"/>
      <c r="F34" s="188" t="s">
        <v>232</v>
      </c>
      <c r="G34" s="1275" t="s">
        <v>585</v>
      </c>
      <c r="H34" s="1276"/>
    </row>
    <row r="35" spans="5:8" ht="50.1" customHeight="1">
      <c r="E35" s="1282"/>
      <c r="F35" s="188" t="s">
        <v>233</v>
      </c>
      <c r="G35" s="1275" t="s">
        <v>586</v>
      </c>
      <c r="H35" s="1276"/>
    </row>
    <row r="36" spans="5:8" ht="50.1" customHeight="1">
      <c r="E36" s="1282"/>
      <c r="F36" s="188" t="s">
        <v>234</v>
      </c>
      <c r="G36" s="1275" t="s">
        <v>893</v>
      </c>
      <c r="H36" s="1276"/>
    </row>
    <row r="37" spans="5:8" ht="50.1" customHeight="1">
      <c r="E37" s="1282"/>
      <c r="F37" s="188" t="s">
        <v>235</v>
      </c>
      <c r="G37" s="1275" t="s">
        <v>587</v>
      </c>
      <c r="H37" s="1276"/>
    </row>
    <row r="38" spans="5:8" ht="50.1" customHeight="1">
      <c r="E38" s="1282"/>
      <c r="F38" s="188" t="s">
        <v>236</v>
      </c>
      <c r="G38" s="1275" t="s">
        <v>588</v>
      </c>
      <c r="H38" s="1276"/>
    </row>
    <row r="39" spans="5:8" ht="50.1" customHeight="1">
      <c r="E39" s="1282"/>
      <c r="F39" s="188" t="s">
        <v>749</v>
      </c>
      <c r="G39" s="1275" t="s">
        <v>589</v>
      </c>
      <c r="H39" s="1276"/>
    </row>
    <row r="40" spans="5:8" ht="50.1" customHeight="1">
      <c r="E40" s="1282"/>
      <c r="F40" s="188" t="s">
        <v>750</v>
      </c>
      <c r="G40" s="1275" t="s">
        <v>590</v>
      </c>
      <c r="H40" s="1276"/>
    </row>
    <row r="41" spans="5:8" ht="50.1" customHeight="1">
      <c r="E41" s="1282"/>
      <c r="F41" s="188" t="s">
        <v>237</v>
      </c>
      <c r="G41" s="1275" t="s">
        <v>591</v>
      </c>
      <c r="H41" s="1276"/>
    </row>
    <row r="42" spans="5:8" ht="50.1" customHeight="1" thickBot="1">
      <c r="E42" s="1283"/>
      <c r="F42" s="191" t="s">
        <v>238</v>
      </c>
      <c r="G42" s="1277" t="s">
        <v>894</v>
      </c>
      <c r="H42" s="1278"/>
    </row>
    <row r="43" spans="5:8" ht="50.1" customHeight="1">
      <c r="E43" s="1281" t="s">
        <v>592</v>
      </c>
      <c r="F43" s="190" t="s">
        <v>751</v>
      </c>
      <c r="G43" s="1279" t="s">
        <v>593</v>
      </c>
      <c r="H43" s="1280"/>
    </row>
    <row r="44" spans="5:8" ht="50.1" customHeight="1" thickBot="1">
      <c r="E44" s="1283"/>
      <c r="F44" s="191" t="s">
        <v>239</v>
      </c>
      <c r="G44" s="1277" t="s">
        <v>594</v>
      </c>
      <c r="H44" s="1278"/>
    </row>
    <row r="45" spans="5:8" ht="50.1" customHeight="1">
      <c r="E45" s="1281" t="s">
        <v>595</v>
      </c>
      <c r="F45" s="190" t="s">
        <v>752</v>
      </c>
      <c r="G45" s="1279" t="s">
        <v>596</v>
      </c>
      <c r="H45" s="1280"/>
    </row>
    <row r="46" spans="5:8" ht="50.1" customHeight="1">
      <c r="E46" s="1282"/>
      <c r="F46" s="188" t="s">
        <v>753</v>
      </c>
      <c r="G46" s="1275" t="s">
        <v>597</v>
      </c>
      <c r="H46" s="1276"/>
    </row>
    <row r="47" spans="5:8" ht="50.1" customHeight="1">
      <c r="E47" s="1282"/>
      <c r="F47" s="188" t="s">
        <v>754</v>
      </c>
      <c r="G47" s="1275" t="s">
        <v>598</v>
      </c>
      <c r="H47" s="1276"/>
    </row>
    <row r="48" spans="5:8" ht="50.1" customHeight="1">
      <c r="E48" s="1282"/>
      <c r="F48" s="188" t="s">
        <v>240</v>
      </c>
      <c r="G48" s="1275" t="s">
        <v>895</v>
      </c>
      <c r="H48" s="1276"/>
    </row>
    <row r="49" spans="5:8" ht="50.1" customHeight="1">
      <c r="E49" s="1282"/>
      <c r="F49" s="188" t="s">
        <v>755</v>
      </c>
      <c r="G49" s="1275" t="s">
        <v>599</v>
      </c>
      <c r="H49" s="1276"/>
    </row>
    <row r="50" spans="5:8" ht="50.1" customHeight="1">
      <c r="E50" s="1282"/>
      <c r="F50" s="188" t="s">
        <v>756</v>
      </c>
      <c r="G50" s="1275" t="s">
        <v>600</v>
      </c>
      <c r="H50" s="1276"/>
    </row>
    <row r="51" spans="5:8" ht="50.1" customHeight="1">
      <c r="E51" s="1282"/>
      <c r="F51" s="188" t="s">
        <v>757</v>
      </c>
      <c r="G51" s="1275" t="s">
        <v>601</v>
      </c>
      <c r="H51" s="1276"/>
    </row>
    <row r="52" spans="5:8" ht="50.1" customHeight="1">
      <c r="E52" s="1282"/>
      <c r="F52" s="188" t="s">
        <v>241</v>
      </c>
      <c r="G52" s="1275" t="s">
        <v>602</v>
      </c>
      <c r="H52" s="1276"/>
    </row>
    <row r="53" spans="5:8" ht="50.1" customHeight="1">
      <c r="E53" s="1282"/>
      <c r="F53" s="188" t="s">
        <v>758</v>
      </c>
      <c r="G53" s="1275" t="s">
        <v>896</v>
      </c>
      <c r="H53" s="1276"/>
    </row>
    <row r="54" spans="5:8" ht="50.1" customHeight="1">
      <c r="E54" s="1282"/>
      <c r="F54" s="188" t="s">
        <v>759</v>
      </c>
      <c r="G54" s="1275" t="s">
        <v>603</v>
      </c>
      <c r="H54" s="1276"/>
    </row>
    <row r="55" spans="5:8" ht="50.1" customHeight="1">
      <c r="E55" s="1282"/>
      <c r="F55" s="188" t="s">
        <v>760</v>
      </c>
      <c r="G55" s="1275" t="s">
        <v>604</v>
      </c>
      <c r="H55" s="1276"/>
    </row>
    <row r="56" spans="5:8" ht="50.1" customHeight="1">
      <c r="E56" s="1282"/>
      <c r="F56" s="188" t="s">
        <v>761</v>
      </c>
      <c r="G56" s="1275" t="s">
        <v>605</v>
      </c>
      <c r="H56" s="1276"/>
    </row>
    <row r="57" spans="5:8" ht="50.1" customHeight="1">
      <c r="E57" s="1282"/>
      <c r="F57" s="188" t="s">
        <v>762</v>
      </c>
      <c r="G57" s="1275" t="s">
        <v>606</v>
      </c>
      <c r="H57" s="1276"/>
    </row>
    <row r="58" spans="5:8" ht="50.1" customHeight="1">
      <c r="E58" s="1282"/>
      <c r="F58" s="188" t="s">
        <v>763</v>
      </c>
      <c r="G58" s="1275" t="s">
        <v>607</v>
      </c>
      <c r="H58" s="1276"/>
    </row>
    <row r="59" spans="5:8" ht="50.1" customHeight="1" thickBot="1">
      <c r="E59" s="1283"/>
      <c r="F59" s="192" t="s">
        <v>764</v>
      </c>
      <c r="G59" s="1277" t="s">
        <v>608</v>
      </c>
      <c r="H59" s="1278"/>
    </row>
    <row r="60" spans="5:8" ht="50.1" customHeight="1">
      <c r="E60" s="1281" t="s">
        <v>609</v>
      </c>
      <c r="F60" s="190" t="s">
        <v>242</v>
      </c>
      <c r="G60" s="1279" t="s">
        <v>610</v>
      </c>
      <c r="H60" s="1280"/>
    </row>
    <row r="61" spans="5:8" ht="50.1" customHeight="1">
      <c r="E61" s="1282"/>
      <c r="F61" s="188" t="s">
        <v>243</v>
      </c>
      <c r="G61" s="1275" t="s">
        <v>611</v>
      </c>
      <c r="H61" s="1276"/>
    </row>
    <row r="62" spans="5:8" ht="50.1" customHeight="1">
      <c r="E62" s="1282"/>
      <c r="F62" s="188" t="s">
        <v>244</v>
      </c>
      <c r="G62" s="1275" t="s">
        <v>612</v>
      </c>
      <c r="H62" s="1276"/>
    </row>
    <row r="63" spans="5:8" ht="50.1" customHeight="1">
      <c r="E63" s="1282"/>
      <c r="F63" s="188" t="s">
        <v>766</v>
      </c>
      <c r="G63" s="1275" t="s">
        <v>897</v>
      </c>
      <c r="H63" s="1276"/>
    </row>
    <row r="64" spans="5:8" ht="50.1" customHeight="1">
      <c r="E64" s="1282"/>
      <c r="F64" s="188" t="s">
        <v>245</v>
      </c>
      <c r="G64" s="1275" t="s">
        <v>613</v>
      </c>
      <c r="H64" s="1276"/>
    </row>
    <row r="65" spans="5:8" ht="50.1" customHeight="1">
      <c r="E65" s="1282"/>
      <c r="F65" s="188" t="s">
        <v>246</v>
      </c>
      <c r="G65" s="1275" t="s">
        <v>898</v>
      </c>
      <c r="H65" s="1276"/>
    </row>
    <row r="66" spans="5:8" ht="50.1" customHeight="1">
      <c r="E66" s="1282"/>
      <c r="F66" s="188" t="s">
        <v>247</v>
      </c>
      <c r="G66" s="1275" t="s">
        <v>614</v>
      </c>
      <c r="H66" s="1276"/>
    </row>
    <row r="67" spans="5:8" ht="50.1" customHeight="1">
      <c r="E67" s="1282"/>
      <c r="F67" s="188" t="s">
        <v>248</v>
      </c>
      <c r="G67" s="1275" t="s">
        <v>615</v>
      </c>
      <c r="H67" s="1276"/>
    </row>
    <row r="68" spans="5:8" ht="50.1" customHeight="1">
      <c r="E68" s="1282"/>
      <c r="F68" s="188" t="s">
        <v>249</v>
      </c>
      <c r="G68" s="1275" t="s">
        <v>616</v>
      </c>
      <c r="H68" s="1276"/>
    </row>
    <row r="69" spans="5:8" ht="50.1" customHeight="1">
      <c r="E69" s="1282"/>
      <c r="F69" s="188" t="s">
        <v>250</v>
      </c>
      <c r="G69" s="1275" t="s">
        <v>617</v>
      </c>
      <c r="H69" s="1276"/>
    </row>
    <row r="70" spans="5:8" ht="50.1" customHeight="1">
      <c r="E70" s="1282"/>
      <c r="F70" s="188" t="s">
        <v>767</v>
      </c>
      <c r="G70" s="1275" t="s">
        <v>618</v>
      </c>
      <c r="H70" s="1276"/>
    </row>
    <row r="71" spans="5:8" ht="50.1" customHeight="1">
      <c r="E71" s="1282"/>
      <c r="F71" s="188" t="s">
        <v>768</v>
      </c>
      <c r="G71" s="1275" t="s">
        <v>899</v>
      </c>
      <c r="H71" s="1276"/>
    </row>
    <row r="72" spans="5:8" ht="50.1" customHeight="1">
      <c r="E72" s="1282"/>
      <c r="F72" s="188" t="s">
        <v>769</v>
      </c>
      <c r="G72" s="1275" t="s">
        <v>619</v>
      </c>
      <c r="H72" s="1276"/>
    </row>
    <row r="73" spans="5:8" ht="50.1" customHeight="1" thickBot="1">
      <c r="E73" s="1283"/>
      <c r="F73" s="191" t="s">
        <v>251</v>
      </c>
      <c r="G73" s="1277" t="s">
        <v>620</v>
      </c>
      <c r="H73" s="1278"/>
    </row>
    <row r="74" spans="5:8" ht="50.1" customHeight="1">
      <c r="E74" s="1281" t="s">
        <v>621</v>
      </c>
      <c r="F74" s="190" t="s">
        <v>770</v>
      </c>
      <c r="G74" s="1279" t="s">
        <v>622</v>
      </c>
      <c r="H74" s="1280"/>
    </row>
    <row r="75" spans="5:8" ht="63.75" customHeight="1">
      <c r="E75" s="1282"/>
      <c r="F75" s="188" t="s">
        <v>252</v>
      </c>
      <c r="G75" s="1275" t="s">
        <v>900</v>
      </c>
      <c r="H75" s="1276"/>
    </row>
    <row r="76" spans="5:8" ht="63.75" customHeight="1">
      <c r="E76" s="1282"/>
      <c r="F76" s="188" t="s">
        <v>253</v>
      </c>
      <c r="G76" s="1275" t="s">
        <v>623</v>
      </c>
      <c r="H76" s="1276"/>
    </row>
    <row r="77" spans="5:8" ht="50.1" customHeight="1">
      <c r="E77" s="1282"/>
      <c r="F77" s="188" t="s">
        <v>254</v>
      </c>
      <c r="G77" s="1275" t="s">
        <v>624</v>
      </c>
      <c r="H77" s="1276"/>
    </row>
    <row r="78" spans="5:8" ht="50.1" customHeight="1">
      <c r="E78" s="1282"/>
      <c r="F78" s="188" t="s">
        <v>255</v>
      </c>
      <c r="G78" s="1275" t="s">
        <v>625</v>
      </c>
      <c r="H78" s="1276"/>
    </row>
    <row r="79" spans="5:8" ht="50.1" customHeight="1">
      <c r="E79" s="1282"/>
      <c r="F79" s="189" t="s">
        <v>256</v>
      </c>
      <c r="G79" s="1275" t="s">
        <v>626</v>
      </c>
      <c r="H79" s="1276"/>
    </row>
    <row r="80" spans="5:8" ht="50.1" customHeight="1" thickBot="1">
      <c r="E80" s="1283"/>
      <c r="F80" s="191" t="s">
        <v>257</v>
      </c>
      <c r="G80" s="1277" t="s">
        <v>627</v>
      </c>
      <c r="H80" s="1278"/>
    </row>
    <row r="81" spans="5:8" ht="50.1" customHeight="1">
      <c r="E81" s="1281" t="s">
        <v>628</v>
      </c>
      <c r="F81" s="190" t="s">
        <v>771</v>
      </c>
      <c r="G81" s="1279" t="s">
        <v>901</v>
      </c>
      <c r="H81" s="1280"/>
    </row>
    <row r="82" spans="5:8" ht="50.1" customHeight="1">
      <c r="E82" s="1282"/>
      <c r="F82" s="188" t="s">
        <v>772</v>
      </c>
      <c r="G82" s="1275" t="s">
        <v>629</v>
      </c>
      <c r="H82" s="1276"/>
    </row>
    <row r="83" spans="5:8" ht="50.1" customHeight="1">
      <c r="E83" s="1282"/>
      <c r="F83" s="188" t="s">
        <v>258</v>
      </c>
      <c r="G83" s="1275" t="s">
        <v>630</v>
      </c>
      <c r="H83" s="1276"/>
    </row>
    <row r="84" spans="5:8" ht="50.1" customHeight="1">
      <c r="E84" s="1282"/>
      <c r="F84" s="188" t="s">
        <v>259</v>
      </c>
      <c r="G84" s="1275" t="s">
        <v>902</v>
      </c>
      <c r="H84" s="1276"/>
    </row>
    <row r="85" spans="5:8" ht="50.1" customHeight="1">
      <c r="E85" s="1282"/>
      <c r="F85" s="188" t="s">
        <v>260</v>
      </c>
      <c r="G85" s="1275" t="s">
        <v>903</v>
      </c>
      <c r="H85" s="1276"/>
    </row>
    <row r="86" spans="5:8" ht="50.1" customHeight="1">
      <c r="E86" s="1282"/>
      <c r="F86" s="188" t="s">
        <v>773</v>
      </c>
      <c r="G86" s="1275" t="s">
        <v>904</v>
      </c>
      <c r="H86" s="1276"/>
    </row>
    <row r="87" spans="5:8" ht="50.1" customHeight="1">
      <c r="E87" s="1282"/>
      <c r="F87" s="188" t="s">
        <v>774</v>
      </c>
      <c r="G87" s="1275" t="s">
        <v>631</v>
      </c>
      <c r="H87" s="1276"/>
    </row>
    <row r="88" spans="5:8" ht="50.1" customHeight="1">
      <c r="E88" s="1282"/>
      <c r="F88" s="188" t="s">
        <v>261</v>
      </c>
      <c r="G88" s="1275" t="s">
        <v>632</v>
      </c>
      <c r="H88" s="1276"/>
    </row>
    <row r="89" spans="5:8" ht="50.1" customHeight="1">
      <c r="E89" s="1282"/>
      <c r="F89" s="188" t="s">
        <v>262</v>
      </c>
      <c r="G89" s="1275" t="s">
        <v>633</v>
      </c>
      <c r="H89" s="1276"/>
    </row>
    <row r="90" spans="5:8" ht="50.1" customHeight="1">
      <c r="E90" s="1282"/>
      <c r="F90" s="188" t="s">
        <v>263</v>
      </c>
      <c r="G90" s="1275" t="s">
        <v>634</v>
      </c>
      <c r="H90" s="1276"/>
    </row>
    <row r="91" spans="5:8" ht="50.1" customHeight="1">
      <c r="E91" s="1282"/>
      <c r="F91" s="188" t="s">
        <v>775</v>
      </c>
      <c r="G91" s="1275" t="s">
        <v>905</v>
      </c>
      <c r="H91" s="1276"/>
    </row>
    <row r="92" spans="5:8" ht="50.1" customHeight="1">
      <c r="E92" s="1282"/>
      <c r="F92" s="188" t="s">
        <v>264</v>
      </c>
      <c r="G92" s="1275" t="s">
        <v>635</v>
      </c>
      <c r="H92" s="1276"/>
    </row>
    <row r="93" spans="5:8" ht="50.1" customHeight="1" thickBot="1">
      <c r="E93" s="1283"/>
      <c r="F93" s="191" t="s">
        <v>776</v>
      </c>
      <c r="G93" s="1277" t="s">
        <v>880</v>
      </c>
      <c r="H93" s="1278"/>
    </row>
    <row r="94" spans="5:8" ht="50.1" customHeight="1">
      <c r="E94" s="1281" t="s">
        <v>636</v>
      </c>
      <c r="F94" s="190" t="s">
        <v>265</v>
      </c>
      <c r="G94" s="1279" t="s">
        <v>637</v>
      </c>
      <c r="H94" s="1280"/>
    </row>
    <row r="95" spans="5:8" ht="50.1" customHeight="1">
      <c r="E95" s="1282"/>
      <c r="F95" s="188" t="s">
        <v>266</v>
      </c>
      <c r="G95" s="1275" t="s">
        <v>638</v>
      </c>
      <c r="H95" s="1276"/>
    </row>
    <row r="96" spans="5:8" ht="50.1" customHeight="1">
      <c r="E96" s="1282"/>
      <c r="F96" s="188" t="s">
        <v>267</v>
      </c>
      <c r="G96" s="1275" t="s">
        <v>639</v>
      </c>
      <c r="H96" s="1276"/>
    </row>
    <row r="97" spans="5:8" ht="50.1" customHeight="1">
      <c r="E97" s="1282"/>
      <c r="F97" s="188" t="s">
        <v>268</v>
      </c>
      <c r="G97" s="1275" t="s">
        <v>640</v>
      </c>
      <c r="H97" s="1276"/>
    </row>
    <row r="98" spans="5:8" ht="50.1" customHeight="1" thickBot="1">
      <c r="E98" s="1283"/>
      <c r="F98" s="191" t="s">
        <v>269</v>
      </c>
      <c r="G98" s="1277" t="s">
        <v>641</v>
      </c>
      <c r="H98" s="1278"/>
    </row>
    <row r="99" spans="5:8" ht="50.1" customHeight="1">
      <c r="E99" s="1281" t="s">
        <v>642</v>
      </c>
      <c r="F99" s="190" t="s">
        <v>777</v>
      </c>
      <c r="G99" s="1279" t="s">
        <v>643</v>
      </c>
      <c r="H99" s="1280"/>
    </row>
    <row r="100" spans="5:8" ht="50.1" customHeight="1">
      <c r="E100" s="1282"/>
      <c r="F100" s="188" t="s">
        <v>270</v>
      </c>
      <c r="G100" s="1275" t="s">
        <v>644</v>
      </c>
      <c r="H100" s="1276"/>
    </row>
    <row r="101" spans="5:8" ht="50.1" customHeight="1">
      <c r="E101" s="1282"/>
      <c r="F101" s="188" t="s">
        <v>271</v>
      </c>
      <c r="G101" s="1275" t="s">
        <v>645</v>
      </c>
      <c r="H101" s="1276"/>
    </row>
    <row r="102" spans="5:8" ht="50.1" customHeight="1">
      <c r="E102" s="1282"/>
      <c r="F102" s="188" t="s">
        <v>272</v>
      </c>
      <c r="G102" s="1275" t="s">
        <v>906</v>
      </c>
      <c r="H102" s="1276"/>
    </row>
    <row r="103" spans="5:8" ht="50.1" customHeight="1">
      <c r="E103" s="1282"/>
      <c r="F103" s="188" t="s">
        <v>273</v>
      </c>
      <c r="G103" s="1275" t="s">
        <v>646</v>
      </c>
      <c r="H103" s="1276"/>
    </row>
    <row r="104" spans="5:8" ht="50.1" customHeight="1">
      <c r="E104" s="1282"/>
      <c r="F104" s="188" t="s">
        <v>274</v>
      </c>
      <c r="G104" s="1275" t="s">
        <v>647</v>
      </c>
      <c r="H104" s="1276"/>
    </row>
    <row r="105" spans="5:8" ht="50.1" customHeight="1" thickBot="1">
      <c r="E105" s="1283"/>
      <c r="F105" s="191" t="s">
        <v>275</v>
      </c>
      <c r="G105" s="1277" t="s">
        <v>648</v>
      </c>
      <c r="H105" s="1278"/>
    </row>
    <row r="106" spans="5:8" ht="50.1" customHeight="1">
      <c r="E106" s="1281" t="s">
        <v>649</v>
      </c>
      <c r="F106" s="190" t="s">
        <v>276</v>
      </c>
      <c r="G106" s="1279" t="s">
        <v>650</v>
      </c>
      <c r="H106" s="1280"/>
    </row>
    <row r="107" spans="5:8" ht="50.1" customHeight="1">
      <c r="E107" s="1282"/>
      <c r="F107" s="188" t="s">
        <v>277</v>
      </c>
      <c r="G107" s="1275" t="s">
        <v>907</v>
      </c>
      <c r="H107" s="1276"/>
    </row>
    <row r="108" spans="5:8" ht="50.1" customHeight="1">
      <c r="E108" s="1282"/>
      <c r="F108" s="188" t="s">
        <v>778</v>
      </c>
      <c r="G108" s="1275" t="s">
        <v>908</v>
      </c>
      <c r="H108" s="1276"/>
    </row>
    <row r="109" spans="5:8" ht="50.1" customHeight="1" thickBot="1">
      <c r="E109" s="1283"/>
      <c r="F109" s="191" t="s">
        <v>779</v>
      </c>
      <c r="G109" s="1277" t="s">
        <v>651</v>
      </c>
      <c r="H109" s="1278"/>
    </row>
    <row r="110" spans="5:8" ht="50.1" customHeight="1">
      <c r="E110" s="1281" t="s">
        <v>652</v>
      </c>
      <c r="F110" s="190" t="s">
        <v>278</v>
      </c>
      <c r="G110" s="1279" t="s">
        <v>653</v>
      </c>
      <c r="H110" s="1280"/>
    </row>
    <row r="111" spans="5:8" ht="50.1" customHeight="1">
      <c r="E111" s="1282"/>
      <c r="F111" s="188" t="s">
        <v>279</v>
      </c>
      <c r="G111" s="1275" t="s">
        <v>654</v>
      </c>
      <c r="H111" s="1276"/>
    </row>
    <row r="112" spans="5:8" ht="50.1" customHeight="1">
      <c r="E112" s="1282"/>
      <c r="F112" s="188" t="s">
        <v>280</v>
      </c>
      <c r="G112" s="1275" t="s">
        <v>909</v>
      </c>
      <c r="H112" s="1276"/>
    </row>
    <row r="113" spans="3:8" ht="50.1" customHeight="1">
      <c r="E113" s="1282"/>
      <c r="F113" s="188" t="s">
        <v>281</v>
      </c>
      <c r="G113" s="1275" t="s">
        <v>655</v>
      </c>
      <c r="H113" s="1276"/>
    </row>
    <row r="114" spans="3:8" ht="50.1" customHeight="1">
      <c r="E114" s="1282"/>
      <c r="F114" s="188" t="s">
        <v>282</v>
      </c>
      <c r="G114" s="1275" t="s">
        <v>656</v>
      </c>
      <c r="H114" s="1276"/>
    </row>
    <row r="115" spans="3:8" ht="50.1" customHeight="1">
      <c r="E115" s="1282"/>
      <c r="F115" s="188" t="s">
        <v>283</v>
      </c>
      <c r="G115" s="1275" t="s">
        <v>657</v>
      </c>
      <c r="H115" s="1276"/>
    </row>
    <row r="116" spans="3:8" ht="50.1" customHeight="1">
      <c r="E116" s="1282"/>
      <c r="F116" s="188" t="s">
        <v>284</v>
      </c>
      <c r="G116" s="1275" t="s">
        <v>658</v>
      </c>
      <c r="H116" s="1276"/>
    </row>
    <row r="117" spans="3:8" ht="50.1" customHeight="1" thickBot="1">
      <c r="E117" s="1283"/>
      <c r="F117" s="191" t="s">
        <v>285</v>
      </c>
      <c r="G117" s="1277" t="s">
        <v>659</v>
      </c>
      <c r="H117" s="1278"/>
    </row>
    <row r="118" spans="3:8" ht="13.5" thickBot="1">
      <c r="E118" s="4"/>
      <c r="F118" s="5"/>
    </row>
    <row r="119" spans="3:8" ht="15.75" thickBot="1">
      <c r="C119" s="228" t="s">
        <v>941</v>
      </c>
    </row>
  </sheetData>
  <sheetProtection password="E0DB" sheet="1" objects="1" scenarios="1" formatCells="0" formatColumns="0" formatRows="0" sort="0" autoFilter="0"/>
  <mergeCells count="129">
    <mergeCell ref="G4:H4"/>
    <mergeCell ref="G20:H20"/>
    <mergeCell ref="G21:H21"/>
    <mergeCell ref="G22:H22"/>
    <mergeCell ref="G23:H23"/>
    <mergeCell ref="G24:H24"/>
    <mergeCell ref="G28:H28"/>
    <mergeCell ref="E2:H3"/>
    <mergeCell ref="E99:E105"/>
    <mergeCell ref="G29:H29"/>
    <mergeCell ref="G30:H30"/>
    <mergeCell ref="G31:H31"/>
    <mergeCell ref="G32:H32"/>
    <mergeCell ref="G33:H33"/>
    <mergeCell ref="G5:H5"/>
    <mergeCell ref="G6:H6"/>
    <mergeCell ref="G7:H7"/>
    <mergeCell ref="G8:H8"/>
    <mergeCell ref="G9:H9"/>
    <mergeCell ref="G10:H10"/>
    <mergeCell ref="G11:H11"/>
    <mergeCell ref="G12:H12"/>
    <mergeCell ref="G13:H13"/>
    <mergeCell ref="G14:H14"/>
    <mergeCell ref="E106:E109"/>
    <mergeCell ref="E110:E117"/>
    <mergeCell ref="E43:E44"/>
    <mergeCell ref="E45:E59"/>
    <mergeCell ref="E60:E73"/>
    <mergeCell ref="E74:E80"/>
    <mergeCell ref="E94:E98"/>
    <mergeCell ref="E4:E5"/>
    <mergeCell ref="E6:E12"/>
    <mergeCell ref="E13:E18"/>
    <mergeCell ref="E19:E28"/>
    <mergeCell ref="E29:E42"/>
    <mergeCell ref="E81:E93"/>
    <mergeCell ref="G15:H15"/>
    <mergeCell ref="G16:H16"/>
    <mergeCell ref="G17:H17"/>
    <mergeCell ref="G18:H18"/>
    <mergeCell ref="G19:H19"/>
    <mergeCell ref="G25:H25"/>
    <mergeCell ref="G26:H26"/>
    <mergeCell ref="G27:H27"/>
    <mergeCell ref="G39:H39"/>
    <mergeCell ref="G40:H40"/>
    <mergeCell ref="G41:H41"/>
    <mergeCell ref="G42:H42"/>
    <mergeCell ref="G43:H43"/>
    <mergeCell ref="G34:H34"/>
    <mergeCell ref="G35:H35"/>
    <mergeCell ref="G36:H36"/>
    <mergeCell ref="G37:H37"/>
    <mergeCell ref="G38:H38"/>
    <mergeCell ref="G49:H49"/>
    <mergeCell ref="G50:H50"/>
    <mergeCell ref="G51:H51"/>
    <mergeCell ref="G52:H52"/>
    <mergeCell ref="G53:H53"/>
    <mergeCell ref="G44:H44"/>
    <mergeCell ref="G45:H45"/>
    <mergeCell ref="G46:H46"/>
    <mergeCell ref="G47:H47"/>
    <mergeCell ref="G48:H48"/>
    <mergeCell ref="G59:H59"/>
    <mergeCell ref="G60:H60"/>
    <mergeCell ref="G61:H61"/>
    <mergeCell ref="G62:H62"/>
    <mergeCell ref="G63:H63"/>
    <mergeCell ref="G54:H54"/>
    <mergeCell ref="G55:H55"/>
    <mergeCell ref="G56:H56"/>
    <mergeCell ref="G57:H57"/>
    <mergeCell ref="G58:H58"/>
    <mergeCell ref="G69:H69"/>
    <mergeCell ref="G70:H70"/>
    <mergeCell ref="G71:H71"/>
    <mergeCell ref="G72:H72"/>
    <mergeCell ref="G73:H73"/>
    <mergeCell ref="G64:H64"/>
    <mergeCell ref="G65:H65"/>
    <mergeCell ref="G66:H66"/>
    <mergeCell ref="G67:H67"/>
    <mergeCell ref="G68:H68"/>
    <mergeCell ref="G79:H79"/>
    <mergeCell ref="G80:H80"/>
    <mergeCell ref="G81:H81"/>
    <mergeCell ref="G82:H82"/>
    <mergeCell ref="G83:H83"/>
    <mergeCell ref="G74:H74"/>
    <mergeCell ref="G75:H75"/>
    <mergeCell ref="G76:H76"/>
    <mergeCell ref="G77:H77"/>
    <mergeCell ref="G78:H78"/>
    <mergeCell ref="G98:H98"/>
    <mergeCell ref="G89:H89"/>
    <mergeCell ref="G90:H90"/>
    <mergeCell ref="G91:H91"/>
    <mergeCell ref="G92:H92"/>
    <mergeCell ref="G93:H93"/>
    <mergeCell ref="G84:H84"/>
    <mergeCell ref="G85:H85"/>
    <mergeCell ref="G86:H86"/>
    <mergeCell ref="G87:H87"/>
    <mergeCell ref="G88:H88"/>
    <mergeCell ref="G94:H94"/>
    <mergeCell ref="G95:H95"/>
    <mergeCell ref="G96:H96"/>
    <mergeCell ref="G97:H97"/>
    <mergeCell ref="G114:H114"/>
    <mergeCell ref="G115:H115"/>
    <mergeCell ref="G116:H116"/>
    <mergeCell ref="G117:H117"/>
    <mergeCell ref="G109:H109"/>
    <mergeCell ref="G110:H110"/>
    <mergeCell ref="G111:H111"/>
    <mergeCell ref="G112:H112"/>
    <mergeCell ref="G113:H113"/>
    <mergeCell ref="G104:H104"/>
    <mergeCell ref="G105:H105"/>
    <mergeCell ref="G106:H106"/>
    <mergeCell ref="G107:H107"/>
    <mergeCell ref="G108:H108"/>
    <mergeCell ref="G99:H99"/>
    <mergeCell ref="G100:H100"/>
    <mergeCell ref="G101:H101"/>
    <mergeCell ref="G102:H102"/>
    <mergeCell ref="G103:H103"/>
  </mergeCells>
  <hyperlinks>
    <hyperlink ref="C2" location="Inicio!A1" display="INICIO"/>
    <hyperlink ref="C119" location="Inicio!A1" display="INICIO"/>
  </hyperlinks>
  <printOptions horizontalCentered="1" verticalCentered="1"/>
  <pageMargins left="0.70866141732283472" right="0.70866141732283472" top="0.74803149606299213" bottom="0.74803149606299213" header="0.31496062992125984" footer="0.31496062992125984"/>
  <pageSetup scale="64" orientation="portrait" r:id="rId1"/>
  <colBreaks count="1" manualBreakCount="1">
    <brk id="8"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t_inicion_ctrl_seginf">
                <anchor moveWithCells="1" sizeWithCells="1">
                  <from>
                    <xdr:col>2</xdr:col>
                    <xdr:colOff>9525</xdr:colOff>
                    <xdr:row>1</xdr:row>
                    <xdr:rowOff>9525</xdr:rowOff>
                  </from>
                  <to>
                    <xdr:col>3</xdr:col>
                    <xdr:colOff>9525</xdr:colOff>
                    <xdr:row>1</xdr:row>
                    <xdr:rowOff>228600</xdr:rowOff>
                  </to>
                </anchor>
              </controlPr>
            </control>
          </mc:Choice>
        </mc:AlternateContent>
        <mc:AlternateContent xmlns:mc="http://schemas.openxmlformats.org/markup-compatibility/2006">
          <mc:Choice Requires="x14">
            <control shapeId="26627" r:id="rId5" name="Button 3">
              <controlPr defaultSize="0" print="0" autoFill="0" autoPict="0" macro="[0]!Bt_inicion_ctrl_seginf">
                <anchor moveWithCells="1" sizeWithCells="1">
                  <from>
                    <xdr:col>2</xdr:col>
                    <xdr:colOff>9525</xdr:colOff>
                    <xdr:row>118</xdr:row>
                    <xdr:rowOff>9525</xdr:rowOff>
                  </from>
                  <to>
                    <xdr:col>3</xdr:col>
                    <xdr:colOff>9525</xdr:colOff>
                    <xdr:row>119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C1:N20"/>
  <sheetViews>
    <sheetView showGridLines="0" zoomScaleNormal="100" zoomScaleSheetLayoutView="80" workbookViewId="0">
      <selection activeCell="C5" sqref="C5"/>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4" ht="32.25" customHeight="1" thickBot="1">
      <c r="G1" s="79"/>
      <c r="H1" s="79"/>
      <c r="I1" s="79"/>
      <c r="J1" s="79"/>
    </row>
    <row r="2" spans="3:14" ht="18" customHeight="1" thickBot="1">
      <c r="C2" s="228" t="s">
        <v>941</v>
      </c>
      <c r="E2" s="1299" t="s">
        <v>930</v>
      </c>
      <c r="F2" s="1300"/>
      <c r="G2" s="1300"/>
      <c r="H2" s="1301"/>
      <c r="I2" s="103"/>
      <c r="J2" s="103"/>
      <c r="K2" s="104"/>
      <c r="L2" s="104"/>
      <c r="M2" s="104"/>
      <c r="N2" s="73"/>
    </row>
    <row r="3" spans="3:14" ht="30.75" thickBot="1">
      <c r="E3" s="146" t="s">
        <v>504</v>
      </c>
      <c r="F3" s="171" t="s">
        <v>505</v>
      </c>
      <c r="G3" s="171" t="s">
        <v>695</v>
      </c>
      <c r="H3" s="187" t="s">
        <v>506</v>
      </c>
      <c r="I3" s="101"/>
      <c r="J3" s="101"/>
      <c r="K3" s="102"/>
      <c r="L3" s="102"/>
      <c r="M3" s="102"/>
      <c r="N3" s="73"/>
    </row>
    <row r="4" spans="3:14" ht="15">
      <c r="E4" s="1293" t="s">
        <v>507</v>
      </c>
      <c r="F4" s="1296" t="s">
        <v>508</v>
      </c>
      <c r="G4" s="169" t="s">
        <v>509</v>
      </c>
      <c r="H4" s="170">
        <v>15</v>
      </c>
      <c r="I4" s="219"/>
      <c r="J4" s="219"/>
      <c r="K4" s="31"/>
      <c r="L4" s="31"/>
      <c r="M4" s="31"/>
    </row>
    <row r="5" spans="3:14" ht="15">
      <c r="E5" s="1294"/>
      <c r="F5" s="1297"/>
      <c r="G5" s="130" t="s">
        <v>288</v>
      </c>
      <c r="H5" s="166">
        <v>0</v>
      </c>
      <c r="I5" s="219"/>
      <c r="J5" s="219"/>
      <c r="K5" s="31"/>
      <c r="L5" s="31"/>
      <c r="M5" s="31"/>
    </row>
    <row r="6" spans="3:14" ht="15">
      <c r="E6" s="1294"/>
      <c r="F6" s="1297" t="s">
        <v>510</v>
      </c>
      <c r="G6" s="130" t="s">
        <v>289</v>
      </c>
      <c r="H6" s="166">
        <v>15</v>
      </c>
      <c r="I6" s="219"/>
      <c r="J6" s="219"/>
      <c r="K6" s="31"/>
      <c r="L6" s="31"/>
      <c r="M6" s="31"/>
    </row>
    <row r="7" spans="3:14" ht="24.75" customHeight="1" thickBot="1">
      <c r="E7" s="1295"/>
      <c r="F7" s="1298"/>
      <c r="G7" s="167" t="s">
        <v>290</v>
      </c>
      <c r="H7" s="168">
        <v>0</v>
      </c>
      <c r="I7" s="219"/>
      <c r="J7" s="219"/>
      <c r="K7" s="31"/>
      <c r="L7" s="31"/>
      <c r="M7" s="31"/>
    </row>
    <row r="8" spans="3:14" ht="32.25" customHeight="1">
      <c r="E8" s="1293" t="s">
        <v>148</v>
      </c>
      <c r="F8" s="1296" t="s">
        <v>511</v>
      </c>
      <c r="G8" s="169" t="s">
        <v>291</v>
      </c>
      <c r="H8" s="170">
        <v>15</v>
      </c>
      <c r="I8" s="219"/>
      <c r="J8" s="219"/>
      <c r="K8" s="31"/>
      <c r="L8" s="31"/>
      <c r="M8" s="31"/>
    </row>
    <row r="9" spans="3:14" ht="16.5" customHeight="1" thickBot="1">
      <c r="E9" s="1295"/>
      <c r="F9" s="1298"/>
      <c r="G9" s="167" t="s">
        <v>292</v>
      </c>
      <c r="H9" s="168">
        <v>0</v>
      </c>
      <c r="I9" s="219"/>
      <c r="J9" s="219"/>
      <c r="K9" s="31"/>
      <c r="L9" s="31"/>
      <c r="M9" s="31"/>
    </row>
    <row r="10" spans="3:14" ht="15">
      <c r="E10" s="1293" t="s">
        <v>149</v>
      </c>
      <c r="F10" s="1296" t="s">
        <v>512</v>
      </c>
      <c r="G10" s="169" t="s">
        <v>696</v>
      </c>
      <c r="H10" s="170">
        <v>15</v>
      </c>
      <c r="I10" s="219"/>
      <c r="J10" s="219"/>
      <c r="K10" s="31"/>
      <c r="L10" s="31"/>
      <c r="M10" s="31"/>
    </row>
    <row r="11" spans="3:14" ht="15">
      <c r="E11" s="1294"/>
      <c r="F11" s="1297"/>
      <c r="G11" s="130" t="s">
        <v>302</v>
      </c>
      <c r="H11" s="166">
        <v>10</v>
      </c>
      <c r="I11" s="219"/>
      <c r="J11" s="219"/>
      <c r="K11" s="31"/>
      <c r="L11" s="31"/>
      <c r="M11" s="31"/>
    </row>
    <row r="12" spans="3:14" ht="28.5" customHeight="1" thickBot="1">
      <c r="E12" s="1295"/>
      <c r="F12" s="1298"/>
      <c r="G12" s="167" t="s">
        <v>293</v>
      </c>
      <c r="H12" s="168">
        <v>0</v>
      </c>
      <c r="I12" s="219"/>
      <c r="J12" s="219"/>
      <c r="K12" s="31"/>
      <c r="L12" s="31"/>
      <c r="M12" s="31"/>
    </row>
    <row r="13" spans="3:14" ht="15">
      <c r="E13" s="1293" t="s">
        <v>513</v>
      </c>
      <c r="F13" s="1296" t="s">
        <v>514</v>
      </c>
      <c r="G13" s="221" t="s">
        <v>295</v>
      </c>
      <c r="H13" s="170">
        <v>15</v>
      </c>
      <c r="I13" s="219"/>
      <c r="J13" s="219"/>
      <c r="K13" s="31"/>
      <c r="L13" s="31"/>
      <c r="M13" s="31"/>
    </row>
    <row r="14" spans="3:14" ht="27" customHeight="1" thickBot="1">
      <c r="E14" s="1295"/>
      <c r="F14" s="1298"/>
      <c r="G14" s="222" t="s">
        <v>515</v>
      </c>
      <c r="H14" s="168">
        <v>0</v>
      </c>
      <c r="I14" s="219"/>
      <c r="J14" s="219"/>
      <c r="K14" s="31"/>
      <c r="L14" s="31"/>
      <c r="M14" s="31"/>
    </row>
    <row r="15" spans="3:14" ht="33.75" customHeight="1">
      <c r="E15" s="1293" t="s">
        <v>150</v>
      </c>
      <c r="F15" s="1302" t="s">
        <v>516</v>
      </c>
      <c r="G15" s="224" t="s">
        <v>297</v>
      </c>
      <c r="H15" s="170">
        <v>15</v>
      </c>
      <c r="I15" s="219"/>
      <c r="J15" s="219"/>
      <c r="K15" s="31"/>
      <c r="L15" s="31"/>
      <c r="M15" s="31"/>
    </row>
    <row r="16" spans="3:14" ht="36" customHeight="1" thickBot="1">
      <c r="E16" s="1295"/>
      <c r="F16" s="1303"/>
      <c r="G16" s="225" t="s">
        <v>517</v>
      </c>
      <c r="H16" s="168">
        <v>0</v>
      </c>
      <c r="I16" s="219"/>
      <c r="J16" s="219"/>
      <c r="K16" s="31"/>
      <c r="L16" s="31"/>
      <c r="M16" s="31"/>
    </row>
    <row r="17" spans="5:13" ht="15">
      <c r="E17" s="1293" t="s">
        <v>518</v>
      </c>
      <c r="F17" s="1296" t="s">
        <v>519</v>
      </c>
      <c r="G17" s="169" t="s">
        <v>299</v>
      </c>
      <c r="H17" s="170">
        <v>10</v>
      </c>
      <c r="I17" s="219"/>
      <c r="J17" s="219"/>
      <c r="K17" s="31"/>
      <c r="L17" s="31"/>
      <c r="M17" s="31"/>
    </row>
    <row r="18" spans="5:13" ht="15">
      <c r="E18" s="1294"/>
      <c r="F18" s="1297"/>
      <c r="G18" s="130" t="s">
        <v>520</v>
      </c>
      <c r="H18" s="166">
        <v>5</v>
      </c>
      <c r="I18" s="219"/>
      <c r="J18" s="219"/>
      <c r="K18" s="31"/>
      <c r="L18" s="31"/>
      <c r="M18" s="31"/>
    </row>
    <row r="19" spans="5:13" ht="15.75" thickBot="1">
      <c r="E19" s="1295"/>
      <c r="F19" s="1298"/>
      <c r="G19" s="167" t="s">
        <v>301</v>
      </c>
      <c r="H19" s="168">
        <v>0</v>
      </c>
      <c r="I19" s="219"/>
      <c r="J19" s="219"/>
      <c r="K19" s="31"/>
      <c r="L19" s="31"/>
      <c r="M19" s="31"/>
    </row>
    <row r="20" spans="5:13" ht="15">
      <c r="E20" s="218"/>
      <c r="F20" s="218"/>
      <c r="G20" s="79"/>
      <c r="H20" s="79"/>
      <c r="I20" s="79"/>
      <c r="J20" s="79"/>
    </row>
  </sheetData>
  <sheetProtection password="E0DB" sheet="1" objects="1" scenarios="1" formatCells="0" formatColumns="0" formatRows="0" sort="0" autoFilter="0"/>
  <mergeCells count="14">
    <mergeCell ref="E2:H2"/>
    <mergeCell ref="E4:E7"/>
    <mergeCell ref="F4:F5"/>
    <mergeCell ref="F6:F7"/>
    <mergeCell ref="E15:E16"/>
    <mergeCell ref="F15:F16"/>
    <mergeCell ref="E17:E19"/>
    <mergeCell ref="F17:F19"/>
    <mergeCell ref="E8:E9"/>
    <mergeCell ref="F8:F9"/>
    <mergeCell ref="E10:E12"/>
    <mergeCell ref="F10:F12"/>
    <mergeCell ref="E13:E14"/>
    <mergeCell ref="F13:F14"/>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Bt_ini_Peso_diseño_Ctrl">
                <anchor moveWithCells="1" sizeWithCells="1">
                  <from>
                    <xdr:col>1</xdr:col>
                    <xdr:colOff>742950</xdr:colOff>
                    <xdr:row>1</xdr:row>
                    <xdr:rowOff>0</xdr:rowOff>
                  </from>
                  <to>
                    <xdr:col>2</xdr:col>
                    <xdr:colOff>742950</xdr:colOff>
                    <xdr:row>1</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FF00"/>
  </sheetPr>
  <dimension ref="C2:J9"/>
  <sheetViews>
    <sheetView showGridLines="0" showRowColHeaders="0" zoomScaleNormal="100" zoomScaleSheetLayoutView="80" workbookViewId="0">
      <selection activeCell="D7" sqref="D7"/>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2" spans="3:10" ht="13.5" thickBot="1">
      <c r="G2" s="79"/>
      <c r="H2" s="79"/>
      <c r="I2" s="79"/>
      <c r="J2" s="79"/>
    </row>
    <row r="3" spans="3:10" ht="16.5" thickBot="1">
      <c r="C3" s="228" t="s">
        <v>941</v>
      </c>
      <c r="E3" s="1304" t="s">
        <v>931</v>
      </c>
      <c r="F3" s="1305"/>
      <c r="G3" s="159"/>
      <c r="H3" s="79"/>
      <c r="I3" s="79"/>
      <c r="J3" s="79"/>
    </row>
    <row r="4" spans="3:10" s="43" customFormat="1" ht="30">
      <c r="E4" s="160" t="s">
        <v>521</v>
      </c>
      <c r="F4" s="161" t="s">
        <v>522</v>
      </c>
      <c r="G4" s="143"/>
      <c r="H4" s="80"/>
      <c r="I4" s="80"/>
      <c r="J4" s="80"/>
    </row>
    <row r="5" spans="3:10" s="43" customFormat="1" ht="15">
      <c r="E5" s="162" t="s">
        <v>152</v>
      </c>
      <c r="F5" s="163" t="s">
        <v>151</v>
      </c>
      <c r="G5" s="142"/>
      <c r="H5" s="80"/>
      <c r="I5" s="80"/>
      <c r="J5" s="80"/>
    </row>
    <row r="6" spans="3:10" s="43" customFormat="1" ht="15">
      <c r="E6" s="162" t="s">
        <v>23</v>
      </c>
      <c r="F6" s="163" t="s">
        <v>154</v>
      </c>
      <c r="G6" s="142"/>
      <c r="H6" s="80"/>
      <c r="I6" s="80"/>
      <c r="J6" s="80"/>
    </row>
    <row r="7" spans="3:10" s="43" customFormat="1" ht="15.75" thickBot="1">
      <c r="E7" s="164" t="s">
        <v>153</v>
      </c>
      <c r="F7" s="165" t="s">
        <v>155</v>
      </c>
      <c r="G7" s="142"/>
      <c r="H7" s="80"/>
      <c r="I7" s="80"/>
      <c r="J7" s="80"/>
    </row>
    <row r="8" spans="3:10" s="43" customFormat="1" ht="15">
      <c r="E8" s="59"/>
      <c r="F8" s="59"/>
      <c r="G8" s="5"/>
      <c r="H8" s="80"/>
      <c r="I8" s="80"/>
      <c r="J8" s="80"/>
    </row>
    <row r="9" spans="3:10" s="43" customFormat="1" ht="15">
      <c r="E9" s="59"/>
      <c r="F9" s="59"/>
      <c r="G9" s="5"/>
      <c r="H9" s="80"/>
      <c r="I9" s="80"/>
      <c r="J9" s="80"/>
    </row>
  </sheetData>
  <sheetProtection password="E0DB" sheet="1" objects="1" scenarios="1" formatCells="0" formatColumns="0" formatRows="0" sort="0" autoFilter="0"/>
  <mergeCells count="1">
    <mergeCell ref="E3:F3"/>
  </mergeCells>
  <hyperlinks>
    <hyperlink ref="C3"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t_inicio_cal_diseño">
                <anchor moveWithCells="1" sizeWithCells="1">
                  <from>
                    <xdr:col>2</xdr:col>
                    <xdr:colOff>0</xdr:colOff>
                    <xdr:row>1</xdr:row>
                    <xdr:rowOff>161925</xdr:rowOff>
                  </from>
                  <to>
                    <xdr:col>3</xdr:col>
                    <xdr:colOff>0</xdr:colOff>
                    <xdr:row>3</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FFFF00"/>
  </sheetPr>
  <dimension ref="C1:J7"/>
  <sheetViews>
    <sheetView showGridLines="0" showRowColHeaders="0" zoomScaleNormal="100" zoomScaleSheetLayoutView="80" workbookViewId="0">
      <selection activeCell="C3" sqref="C3"/>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0" s="43" customFormat="1" ht="15.75" thickBot="1">
      <c r="E1" s="59"/>
      <c r="F1" s="59"/>
      <c r="G1" s="80"/>
      <c r="H1" s="80"/>
      <c r="I1" s="80"/>
      <c r="J1" s="80"/>
    </row>
    <row r="2" spans="3:10" s="43" customFormat="1" ht="16.5" thickBot="1">
      <c r="C2" s="228" t="s">
        <v>941</v>
      </c>
      <c r="E2" s="1272" t="s">
        <v>940</v>
      </c>
      <c r="F2" s="1272"/>
      <c r="G2" s="80"/>
      <c r="H2" s="80"/>
      <c r="I2" s="80"/>
      <c r="J2" s="80"/>
    </row>
    <row r="3" spans="3:10" s="43" customFormat="1" ht="30">
      <c r="E3" s="72" t="s">
        <v>523</v>
      </c>
      <c r="F3" s="72" t="s">
        <v>524</v>
      </c>
      <c r="G3" s="80"/>
      <c r="H3" s="80"/>
      <c r="I3" s="80"/>
      <c r="J3" s="80"/>
    </row>
    <row r="4" spans="3:10" s="43" customFormat="1" ht="30">
      <c r="E4" s="217" t="s">
        <v>152</v>
      </c>
      <c r="F4" s="223" t="s">
        <v>525</v>
      </c>
      <c r="G4" s="80"/>
      <c r="H4" s="80"/>
      <c r="I4" s="80"/>
      <c r="J4" s="80"/>
    </row>
    <row r="5" spans="3:10" s="43" customFormat="1" ht="30">
      <c r="E5" s="217" t="s">
        <v>23</v>
      </c>
      <c r="F5" s="223" t="s">
        <v>526</v>
      </c>
      <c r="G5" s="80"/>
      <c r="H5" s="80"/>
      <c r="I5" s="80"/>
      <c r="J5" s="80"/>
    </row>
    <row r="6" spans="3:10" s="43" customFormat="1" ht="15">
      <c r="E6" s="217" t="s">
        <v>153</v>
      </c>
      <c r="F6" s="223" t="s">
        <v>527</v>
      </c>
      <c r="G6" s="80"/>
      <c r="H6" s="80"/>
      <c r="I6" s="80"/>
      <c r="J6" s="80"/>
    </row>
    <row r="7" spans="3:10" s="43" customFormat="1" ht="15">
      <c r="E7" s="59"/>
      <c r="F7" s="59"/>
      <c r="G7" s="80"/>
      <c r="H7" s="80"/>
      <c r="I7" s="80"/>
      <c r="J7" s="80"/>
    </row>
  </sheetData>
  <sheetProtection password="E0DB" sheet="1" objects="1" scenarios="1" formatCells="0" formatColumns="0" formatRows="0" sort="0" autoFilter="0"/>
  <mergeCells count="1">
    <mergeCell ref="E2:F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t_ini_ejecucion_ctrl">
                <anchor moveWithCells="1" sizeWithCells="1">
                  <from>
                    <xdr:col>2</xdr:col>
                    <xdr:colOff>0</xdr:colOff>
                    <xdr:row>0</xdr:row>
                    <xdr:rowOff>190500</xdr:rowOff>
                  </from>
                  <to>
                    <xdr:col>3</xdr:col>
                    <xdr:colOff>0</xdr:colOff>
                    <xdr:row>2</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FFFF00"/>
  </sheetPr>
  <dimension ref="C1:J14"/>
  <sheetViews>
    <sheetView showGridLines="0" showRowColHeaders="0" zoomScaleNormal="100" zoomScaleSheetLayoutView="80" workbookViewId="0">
      <selection activeCell="C3" sqref="C3"/>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0" s="43" customFormat="1" ht="15.75" thickBot="1">
      <c r="E1" s="59"/>
      <c r="F1" s="59"/>
      <c r="G1" s="80"/>
      <c r="H1" s="80"/>
      <c r="I1" s="80"/>
      <c r="J1" s="80"/>
    </row>
    <row r="2" spans="3:10" s="43" customFormat="1" ht="16.5" thickBot="1">
      <c r="C2" s="228" t="s">
        <v>941</v>
      </c>
      <c r="E2" s="1272" t="s">
        <v>932</v>
      </c>
      <c r="F2" s="1272"/>
      <c r="G2" s="1272"/>
      <c r="H2" s="1272"/>
      <c r="I2" s="80"/>
      <c r="J2" s="80"/>
    </row>
    <row r="3" spans="3:10" s="43" customFormat="1" ht="60.75" thickBot="1">
      <c r="E3" s="171" t="s">
        <v>528</v>
      </c>
      <c r="F3" s="171" t="s">
        <v>529</v>
      </c>
      <c r="G3" s="171" t="s">
        <v>530</v>
      </c>
      <c r="H3" s="171" t="s">
        <v>531</v>
      </c>
      <c r="I3" s="80"/>
      <c r="J3" s="80"/>
    </row>
    <row r="4" spans="3:10" s="43" customFormat="1" ht="15" customHeight="1">
      <c r="E4" s="1306" t="s">
        <v>532</v>
      </c>
      <c r="F4" s="221" t="s">
        <v>533</v>
      </c>
      <c r="G4" s="221" t="s">
        <v>534</v>
      </c>
      <c r="H4" s="172" t="s">
        <v>201</v>
      </c>
      <c r="I4" s="80"/>
      <c r="J4" s="80"/>
    </row>
    <row r="5" spans="3:10" s="43" customFormat="1" ht="15">
      <c r="E5" s="1307"/>
      <c r="F5" s="223" t="s">
        <v>535</v>
      </c>
      <c r="G5" s="223" t="s">
        <v>536</v>
      </c>
      <c r="H5" s="173" t="s">
        <v>200</v>
      </c>
      <c r="I5" s="80"/>
      <c r="J5" s="80"/>
    </row>
    <row r="6" spans="3:10" s="43" customFormat="1" ht="15.75" thickBot="1">
      <c r="E6" s="1308"/>
      <c r="F6" s="222" t="s">
        <v>537</v>
      </c>
      <c r="G6" s="222" t="s">
        <v>538</v>
      </c>
      <c r="H6" s="174" t="s">
        <v>200</v>
      </c>
      <c r="I6" s="80"/>
      <c r="J6" s="80"/>
    </row>
    <row r="7" spans="3:10" s="43" customFormat="1" ht="30" customHeight="1">
      <c r="E7" s="1306" t="s">
        <v>539</v>
      </c>
      <c r="F7" s="224" t="s">
        <v>533</v>
      </c>
      <c r="G7" s="224" t="s">
        <v>540</v>
      </c>
      <c r="H7" s="175" t="s">
        <v>200</v>
      </c>
      <c r="I7" s="80"/>
      <c r="J7" s="80"/>
    </row>
    <row r="8" spans="3:10" s="43" customFormat="1" ht="15">
      <c r="E8" s="1307"/>
      <c r="F8" s="223" t="s">
        <v>541</v>
      </c>
      <c r="G8" s="223" t="s">
        <v>542</v>
      </c>
      <c r="H8" s="173" t="s">
        <v>200</v>
      </c>
      <c r="I8" s="80"/>
      <c r="J8" s="80"/>
    </row>
    <row r="9" spans="3:10" s="43" customFormat="1" ht="15.75" thickBot="1">
      <c r="E9" s="1308"/>
      <c r="F9" s="222" t="s">
        <v>537</v>
      </c>
      <c r="G9" s="222" t="s">
        <v>543</v>
      </c>
      <c r="H9" s="174" t="s">
        <v>200</v>
      </c>
      <c r="I9" s="80"/>
      <c r="J9" s="80"/>
    </row>
    <row r="10" spans="3:10" s="43" customFormat="1" ht="15">
      <c r="E10" s="1306" t="s">
        <v>544</v>
      </c>
      <c r="F10" s="221" t="s">
        <v>533</v>
      </c>
      <c r="G10" s="221" t="s">
        <v>545</v>
      </c>
      <c r="H10" s="172" t="s">
        <v>200</v>
      </c>
      <c r="I10" s="80"/>
      <c r="J10" s="80"/>
    </row>
    <row r="11" spans="3:10" s="43" customFormat="1" ht="15">
      <c r="E11" s="1307"/>
      <c r="F11" s="223" t="s">
        <v>541</v>
      </c>
      <c r="G11" s="223" t="s">
        <v>546</v>
      </c>
      <c r="H11" s="173" t="s">
        <v>200</v>
      </c>
      <c r="I11" s="80"/>
      <c r="J11" s="80"/>
    </row>
    <row r="12" spans="3:10" s="43" customFormat="1" ht="15.75" thickBot="1">
      <c r="E12" s="1308"/>
      <c r="F12" s="222" t="s">
        <v>537</v>
      </c>
      <c r="G12" s="222" t="s">
        <v>547</v>
      </c>
      <c r="H12" s="174" t="s">
        <v>200</v>
      </c>
      <c r="I12" s="80"/>
      <c r="J12" s="80"/>
    </row>
    <row r="13" spans="3:10" s="43" customFormat="1" ht="15">
      <c r="E13" s="69"/>
      <c r="F13" s="59"/>
      <c r="G13" s="216"/>
      <c r="H13" s="216"/>
      <c r="I13" s="80"/>
      <c r="J13" s="80"/>
    </row>
    <row r="14" spans="3:10">
      <c r="E14" s="4"/>
      <c r="F14" s="5"/>
    </row>
  </sheetData>
  <sheetProtection formatCells="0" formatColumns="0" formatRows="0" sort="0" autoFilter="0"/>
  <mergeCells count="4">
    <mergeCell ref="E2:H2"/>
    <mergeCell ref="E4:E6"/>
    <mergeCell ref="E7:E9"/>
    <mergeCell ref="E10:E1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Bt_inicio_cal_solidez">
                <anchor moveWithCells="1" sizeWithCells="1">
                  <from>
                    <xdr:col>2</xdr:col>
                    <xdr:colOff>0</xdr:colOff>
                    <xdr:row>0</xdr:row>
                    <xdr:rowOff>190500</xdr:rowOff>
                  </from>
                  <to>
                    <xdr:col>3</xdr:col>
                    <xdr:colOff>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BI112"/>
  <sheetViews>
    <sheetView tabSelected="1" topLeftCell="AM4" zoomScale="60" zoomScaleNormal="60" zoomScaleSheetLayoutView="90" zoomScalePageLayoutView="50" workbookViewId="0">
      <selection activeCell="AN14" sqref="AN14"/>
    </sheetView>
  </sheetViews>
  <sheetFormatPr baseColWidth="10" defaultRowHeight="12.75"/>
  <cols>
    <col min="1" max="1" width="18.85546875" style="2" customWidth="1"/>
    <col min="2" max="2" width="20.5703125" style="2" customWidth="1"/>
    <col min="3" max="3" width="28.85546875" style="2" customWidth="1"/>
    <col min="4" max="4" width="30.5703125" style="2" customWidth="1"/>
    <col min="5" max="5" width="29.140625" style="2" customWidth="1"/>
    <col min="6" max="6" width="28" style="2" customWidth="1"/>
    <col min="7" max="7" width="23.140625" style="2" customWidth="1"/>
    <col min="8" max="8" width="6.85546875" style="2" customWidth="1"/>
    <col min="9" max="9" width="6" style="2" customWidth="1"/>
    <col min="10" max="10" width="24.42578125" style="2" customWidth="1"/>
    <col min="11" max="11" width="26" style="2" customWidth="1"/>
    <col min="12" max="12" width="24.28515625" style="2" customWidth="1"/>
    <col min="13" max="13" width="34.42578125" style="99" customWidth="1"/>
    <col min="14" max="14" width="23.28515625" style="99" customWidth="1"/>
    <col min="15" max="15" width="34.5703125" style="99" customWidth="1"/>
    <col min="16" max="16" width="23.28515625" style="99" customWidth="1"/>
    <col min="17" max="17" width="39.7109375" style="99" customWidth="1"/>
    <col min="18" max="18" width="23.28515625" style="99" customWidth="1"/>
    <col min="19" max="19" width="27.85546875" style="99" customWidth="1"/>
    <col min="20" max="20" width="15.7109375" style="99" customWidth="1"/>
    <col min="21" max="21" width="36.28515625" style="99" customWidth="1"/>
    <col min="22" max="22" width="23.28515625" style="99" customWidth="1"/>
    <col min="23" max="23" width="39.7109375" style="99" customWidth="1"/>
    <col min="24" max="24" width="20" style="99" customWidth="1"/>
    <col min="25" max="25" width="34.5703125" style="99" customWidth="1"/>
    <col min="26" max="26" width="20" style="99" customWidth="1"/>
    <col min="27" max="27" width="14.5703125" style="99" customWidth="1"/>
    <col min="28" max="28" width="20" style="99" customWidth="1"/>
    <col min="29" max="30" width="23" style="99" customWidth="1"/>
    <col min="31" max="33" width="17.28515625" style="99" customWidth="1"/>
    <col min="34" max="34" width="27" style="99" customWidth="1"/>
    <col min="35" max="35" width="12.28515625" style="99" customWidth="1"/>
    <col min="36" max="36" width="14.5703125" style="99" customWidth="1"/>
    <col min="37" max="37" width="23.28515625" style="99" customWidth="1"/>
    <col min="38" max="39" width="20" style="99" customWidth="1"/>
    <col min="40" max="40" width="34.7109375" style="2" customWidth="1"/>
    <col min="41" max="41" width="21" style="2" customWidth="1"/>
    <col min="42" max="42" width="7.140625" style="2" customWidth="1"/>
    <col min="43" max="43" width="6.7109375" style="2" customWidth="1"/>
    <col min="44" max="44" width="17.42578125" style="2" customWidth="1"/>
    <col min="45" max="45" width="18.28515625" style="2" customWidth="1"/>
    <col min="46" max="46" width="29.5703125" style="2" customWidth="1"/>
    <col min="47" max="47" width="23.7109375" style="2" customWidth="1"/>
    <col min="48" max="48" width="14.7109375" style="2" customWidth="1"/>
    <col min="49" max="49" width="20.7109375" style="2" customWidth="1"/>
    <col min="50" max="50" width="12.7109375" style="2" customWidth="1"/>
    <col min="51" max="51" width="11.7109375" style="2" customWidth="1"/>
    <col min="52" max="52" width="94.5703125" style="2" customWidth="1"/>
    <col min="53" max="53" width="11.42578125" style="2" customWidth="1"/>
    <col min="54" max="54" width="135.42578125" style="2" customWidth="1"/>
    <col min="55" max="55" width="16.28515625" style="2" customWidth="1"/>
    <col min="56" max="56" width="108.28515625" style="2" customWidth="1"/>
    <col min="57" max="57" width="11.42578125" style="2"/>
    <col min="58" max="58" width="18.5703125" style="2" customWidth="1"/>
    <col min="59" max="289" width="11.42578125" style="2"/>
    <col min="290" max="290" width="15.7109375" style="2" customWidth="1"/>
    <col min="291" max="291" width="10.28515625" style="2" customWidth="1"/>
    <col min="292" max="292" width="16.42578125" style="2" customWidth="1"/>
    <col min="293" max="293" width="18.140625" style="2" customWidth="1"/>
    <col min="294" max="294" width="26.7109375" style="2" customWidth="1"/>
    <col min="295" max="296" width="11.42578125" style="2" customWidth="1"/>
    <col min="297" max="297" width="14.28515625" style="2" customWidth="1"/>
    <col min="298" max="298" width="25" style="2" customWidth="1"/>
    <col min="299" max="300" width="11.42578125" style="2" customWidth="1"/>
    <col min="301" max="301" width="19.7109375" style="2" customWidth="1"/>
    <col min="302" max="302" width="11.42578125" style="2" customWidth="1"/>
    <col min="303" max="303" width="14.7109375" style="2" customWidth="1"/>
    <col min="304" max="310" width="11.42578125" style="2" customWidth="1"/>
    <col min="311" max="311" width="33.5703125" style="2" customWidth="1"/>
    <col min="312" max="545" width="11.42578125" style="2"/>
    <col min="546" max="546" width="15.7109375" style="2" customWidth="1"/>
    <col min="547" max="547" width="10.28515625" style="2" customWidth="1"/>
    <col min="548" max="548" width="16.42578125" style="2" customWidth="1"/>
    <col min="549" max="549" width="18.140625" style="2" customWidth="1"/>
    <col min="550" max="550" width="26.7109375" style="2" customWidth="1"/>
    <col min="551" max="552" width="11.42578125" style="2" customWidth="1"/>
    <col min="553" max="553" width="14.28515625" style="2" customWidth="1"/>
    <col min="554" max="554" width="25" style="2" customWidth="1"/>
    <col min="555" max="556" width="11.42578125" style="2" customWidth="1"/>
    <col min="557" max="557" width="19.7109375" style="2" customWidth="1"/>
    <col min="558" max="558" width="11.42578125" style="2" customWidth="1"/>
    <col min="559" max="559" width="14.7109375" style="2" customWidth="1"/>
    <col min="560" max="566" width="11.42578125" style="2" customWidth="1"/>
    <col min="567" max="567" width="33.5703125" style="2" customWidth="1"/>
    <col min="568" max="801" width="11.42578125" style="2"/>
    <col min="802" max="802" width="15.7109375" style="2" customWidth="1"/>
    <col min="803" max="803" width="10.28515625" style="2" customWidth="1"/>
    <col min="804" max="804" width="16.42578125" style="2" customWidth="1"/>
    <col min="805" max="805" width="18.140625" style="2" customWidth="1"/>
    <col min="806" max="806" width="26.7109375" style="2" customWidth="1"/>
    <col min="807" max="808" width="11.42578125" style="2" customWidth="1"/>
    <col min="809" max="809" width="14.28515625" style="2" customWidth="1"/>
    <col min="810" max="810" width="25" style="2" customWidth="1"/>
    <col min="811" max="812" width="11.42578125" style="2" customWidth="1"/>
    <col min="813" max="813" width="19.7109375" style="2" customWidth="1"/>
    <col min="814" max="814" width="11.42578125" style="2" customWidth="1"/>
    <col min="815" max="815" width="14.7109375" style="2" customWidth="1"/>
    <col min="816" max="822" width="11.42578125" style="2" customWidth="1"/>
    <col min="823" max="823" width="33.5703125" style="2" customWidth="1"/>
    <col min="824" max="1057" width="11.42578125" style="2"/>
    <col min="1058" max="1058" width="15.7109375" style="2" customWidth="1"/>
    <col min="1059" max="1059" width="10.28515625" style="2" customWidth="1"/>
    <col min="1060" max="1060" width="16.42578125" style="2" customWidth="1"/>
    <col min="1061" max="1061" width="18.140625" style="2" customWidth="1"/>
    <col min="1062" max="1062" width="26.7109375" style="2" customWidth="1"/>
    <col min="1063" max="1064" width="11.42578125" style="2" customWidth="1"/>
    <col min="1065" max="1065" width="14.28515625" style="2" customWidth="1"/>
    <col min="1066" max="1066" width="25" style="2" customWidth="1"/>
    <col min="1067" max="1068" width="11.42578125" style="2" customWidth="1"/>
    <col min="1069" max="1069" width="19.7109375" style="2" customWidth="1"/>
    <col min="1070" max="1070" width="11.42578125" style="2" customWidth="1"/>
    <col min="1071" max="1071" width="14.7109375" style="2" customWidth="1"/>
    <col min="1072" max="1078" width="11.42578125" style="2" customWidth="1"/>
    <col min="1079" max="1079" width="33.5703125" style="2" customWidth="1"/>
    <col min="1080" max="1313" width="11.42578125" style="2"/>
    <col min="1314" max="1314" width="15.7109375" style="2" customWidth="1"/>
    <col min="1315" max="1315" width="10.28515625" style="2" customWidth="1"/>
    <col min="1316" max="1316" width="16.42578125" style="2" customWidth="1"/>
    <col min="1317" max="1317" width="18.140625" style="2" customWidth="1"/>
    <col min="1318" max="1318" width="26.7109375" style="2" customWidth="1"/>
    <col min="1319" max="1320" width="11.42578125" style="2" customWidth="1"/>
    <col min="1321" max="1321" width="14.28515625" style="2" customWidth="1"/>
    <col min="1322" max="1322" width="25" style="2" customWidth="1"/>
    <col min="1323" max="1324" width="11.42578125" style="2" customWidth="1"/>
    <col min="1325" max="1325" width="19.7109375" style="2" customWidth="1"/>
    <col min="1326" max="1326" width="11.42578125" style="2" customWidth="1"/>
    <col min="1327" max="1327" width="14.7109375" style="2" customWidth="1"/>
    <col min="1328" max="1334" width="11.42578125" style="2" customWidth="1"/>
    <col min="1335" max="1335" width="33.5703125" style="2" customWidth="1"/>
    <col min="1336" max="1569" width="11.42578125" style="2"/>
    <col min="1570" max="1570" width="15.7109375" style="2" customWidth="1"/>
    <col min="1571" max="1571" width="10.28515625" style="2" customWidth="1"/>
    <col min="1572" max="1572" width="16.42578125" style="2" customWidth="1"/>
    <col min="1573" max="1573" width="18.140625" style="2" customWidth="1"/>
    <col min="1574" max="1574" width="26.7109375" style="2" customWidth="1"/>
    <col min="1575" max="1576" width="11.42578125" style="2" customWidth="1"/>
    <col min="1577" max="1577" width="14.28515625" style="2" customWidth="1"/>
    <col min="1578" max="1578" width="25" style="2" customWidth="1"/>
    <col min="1579" max="1580" width="11.42578125" style="2" customWidth="1"/>
    <col min="1581" max="1581" width="19.7109375" style="2" customWidth="1"/>
    <col min="1582" max="1582" width="11.42578125" style="2" customWidth="1"/>
    <col min="1583" max="1583" width="14.7109375" style="2" customWidth="1"/>
    <col min="1584" max="1590" width="11.42578125" style="2" customWidth="1"/>
    <col min="1591" max="1591" width="33.5703125" style="2" customWidth="1"/>
    <col min="1592" max="1825" width="11.42578125" style="2"/>
    <col min="1826" max="1826" width="15.7109375" style="2" customWidth="1"/>
    <col min="1827" max="1827" width="10.28515625" style="2" customWidth="1"/>
    <col min="1828" max="1828" width="16.42578125" style="2" customWidth="1"/>
    <col min="1829" max="1829" width="18.140625" style="2" customWidth="1"/>
    <col min="1830" max="1830" width="26.7109375" style="2" customWidth="1"/>
    <col min="1831" max="1832" width="11.42578125" style="2" customWidth="1"/>
    <col min="1833" max="1833" width="14.28515625" style="2" customWidth="1"/>
    <col min="1834" max="1834" width="25" style="2" customWidth="1"/>
    <col min="1835" max="1836" width="11.42578125" style="2" customWidth="1"/>
    <col min="1837" max="1837" width="19.7109375" style="2" customWidth="1"/>
    <col min="1838" max="1838" width="11.42578125" style="2" customWidth="1"/>
    <col min="1839" max="1839" width="14.7109375" style="2" customWidth="1"/>
    <col min="1840" max="1846" width="11.42578125" style="2" customWidth="1"/>
    <col min="1847" max="1847" width="33.5703125" style="2" customWidth="1"/>
    <col min="1848" max="2081" width="11.42578125" style="2"/>
    <col min="2082" max="2082" width="15.7109375" style="2" customWidth="1"/>
    <col min="2083" max="2083" width="10.28515625" style="2" customWidth="1"/>
    <col min="2084" max="2084" width="16.42578125" style="2" customWidth="1"/>
    <col min="2085" max="2085" width="18.140625" style="2" customWidth="1"/>
    <col min="2086" max="2086" width="26.7109375" style="2" customWidth="1"/>
    <col min="2087" max="2088" width="11.42578125" style="2" customWidth="1"/>
    <col min="2089" max="2089" width="14.28515625" style="2" customWidth="1"/>
    <col min="2090" max="2090" width="25" style="2" customWidth="1"/>
    <col min="2091" max="2092" width="11.42578125" style="2" customWidth="1"/>
    <col min="2093" max="2093" width="19.7109375" style="2" customWidth="1"/>
    <col min="2094" max="2094" width="11.42578125" style="2" customWidth="1"/>
    <col min="2095" max="2095" width="14.7109375" style="2" customWidth="1"/>
    <col min="2096" max="2102" width="11.42578125" style="2" customWidth="1"/>
    <col min="2103" max="2103" width="33.5703125" style="2" customWidth="1"/>
    <col min="2104" max="2337" width="11.42578125" style="2"/>
    <col min="2338" max="2338" width="15.7109375" style="2" customWidth="1"/>
    <col min="2339" max="2339" width="10.28515625" style="2" customWidth="1"/>
    <col min="2340" max="2340" width="16.42578125" style="2" customWidth="1"/>
    <col min="2341" max="2341" width="18.140625" style="2" customWidth="1"/>
    <col min="2342" max="2342" width="26.7109375" style="2" customWidth="1"/>
    <col min="2343" max="2344" width="11.42578125" style="2" customWidth="1"/>
    <col min="2345" max="2345" width="14.28515625" style="2" customWidth="1"/>
    <col min="2346" max="2346" width="25" style="2" customWidth="1"/>
    <col min="2347" max="2348" width="11.42578125" style="2" customWidth="1"/>
    <col min="2349" max="2349" width="19.7109375" style="2" customWidth="1"/>
    <col min="2350" max="2350" width="11.42578125" style="2" customWidth="1"/>
    <col min="2351" max="2351" width="14.7109375" style="2" customWidth="1"/>
    <col min="2352" max="2358" width="11.42578125" style="2" customWidth="1"/>
    <col min="2359" max="2359" width="33.5703125" style="2" customWidth="1"/>
    <col min="2360" max="2593" width="11.42578125" style="2"/>
    <col min="2594" max="2594" width="15.7109375" style="2" customWidth="1"/>
    <col min="2595" max="2595" width="10.28515625" style="2" customWidth="1"/>
    <col min="2596" max="2596" width="16.42578125" style="2" customWidth="1"/>
    <col min="2597" max="2597" width="18.140625" style="2" customWidth="1"/>
    <col min="2598" max="2598" width="26.7109375" style="2" customWidth="1"/>
    <col min="2599" max="2600" width="11.42578125" style="2" customWidth="1"/>
    <col min="2601" max="2601" width="14.28515625" style="2" customWidth="1"/>
    <col min="2602" max="2602" width="25" style="2" customWidth="1"/>
    <col min="2603" max="2604" width="11.42578125" style="2" customWidth="1"/>
    <col min="2605" max="2605" width="19.7109375" style="2" customWidth="1"/>
    <col min="2606" max="2606" width="11.42578125" style="2" customWidth="1"/>
    <col min="2607" max="2607" width="14.7109375" style="2" customWidth="1"/>
    <col min="2608" max="2614" width="11.42578125" style="2" customWidth="1"/>
    <col min="2615" max="2615" width="33.5703125" style="2" customWidth="1"/>
    <col min="2616" max="2849" width="11.42578125" style="2"/>
    <col min="2850" max="2850" width="15.7109375" style="2" customWidth="1"/>
    <col min="2851" max="2851" width="10.28515625" style="2" customWidth="1"/>
    <col min="2852" max="2852" width="16.42578125" style="2" customWidth="1"/>
    <col min="2853" max="2853" width="18.140625" style="2" customWidth="1"/>
    <col min="2854" max="2854" width="26.7109375" style="2" customWidth="1"/>
    <col min="2855" max="2856" width="11.42578125" style="2" customWidth="1"/>
    <col min="2857" max="2857" width="14.28515625" style="2" customWidth="1"/>
    <col min="2858" max="2858" width="25" style="2" customWidth="1"/>
    <col min="2859" max="2860" width="11.42578125" style="2" customWidth="1"/>
    <col min="2861" max="2861" width="19.7109375" style="2" customWidth="1"/>
    <col min="2862" max="2862" width="11.42578125" style="2" customWidth="1"/>
    <col min="2863" max="2863" width="14.7109375" style="2" customWidth="1"/>
    <col min="2864" max="2870" width="11.42578125" style="2" customWidth="1"/>
    <col min="2871" max="2871" width="33.5703125" style="2" customWidth="1"/>
    <col min="2872" max="3105" width="11.42578125" style="2"/>
    <col min="3106" max="3106" width="15.7109375" style="2" customWidth="1"/>
    <col min="3107" max="3107" width="10.28515625" style="2" customWidth="1"/>
    <col min="3108" max="3108" width="16.42578125" style="2" customWidth="1"/>
    <col min="3109" max="3109" width="18.140625" style="2" customWidth="1"/>
    <col min="3110" max="3110" width="26.7109375" style="2" customWidth="1"/>
    <col min="3111" max="3112" width="11.42578125" style="2" customWidth="1"/>
    <col min="3113" max="3113" width="14.28515625" style="2" customWidth="1"/>
    <col min="3114" max="3114" width="25" style="2" customWidth="1"/>
    <col min="3115" max="3116" width="11.42578125" style="2" customWidth="1"/>
    <col min="3117" max="3117" width="19.7109375" style="2" customWidth="1"/>
    <col min="3118" max="3118" width="11.42578125" style="2" customWidth="1"/>
    <col min="3119" max="3119" width="14.7109375" style="2" customWidth="1"/>
    <col min="3120" max="3126" width="11.42578125" style="2" customWidth="1"/>
    <col min="3127" max="3127" width="33.5703125" style="2" customWidth="1"/>
    <col min="3128" max="3361" width="11.42578125" style="2"/>
    <col min="3362" max="3362" width="15.7109375" style="2" customWidth="1"/>
    <col min="3363" max="3363" width="10.28515625" style="2" customWidth="1"/>
    <col min="3364" max="3364" width="16.42578125" style="2" customWidth="1"/>
    <col min="3365" max="3365" width="18.140625" style="2" customWidth="1"/>
    <col min="3366" max="3366" width="26.7109375" style="2" customWidth="1"/>
    <col min="3367" max="3368" width="11.42578125" style="2" customWidth="1"/>
    <col min="3369" max="3369" width="14.28515625" style="2" customWidth="1"/>
    <col min="3370" max="3370" width="25" style="2" customWidth="1"/>
    <col min="3371" max="3372" width="11.42578125" style="2" customWidth="1"/>
    <col min="3373" max="3373" width="19.7109375" style="2" customWidth="1"/>
    <col min="3374" max="3374" width="11.42578125" style="2" customWidth="1"/>
    <col min="3375" max="3375" width="14.7109375" style="2" customWidth="1"/>
    <col min="3376" max="3382" width="11.42578125" style="2" customWidth="1"/>
    <col min="3383" max="3383" width="33.5703125" style="2" customWidth="1"/>
    <col min="3384" max="3617" width="11.42578125" style="2"/>
    <col min="3618" max="3618" width="15.7109375" style="2" customWidth="1"/>
    <col min="3619" max="3619" width="10.28515625" style="2" customWidth="1"/>
    <col min="3620" max="3620" width="16.42578125" style="2" customWidth="1"/>
    <col min="3621" max="3621" width="18.140625" style="2" customWidth="1"/>
    <col min="3622" max="3622" width="26.7109375" style="2" customWidth="1"/>
    <col min="3623" max="3624" width="11.42578125" style="2" customWidth="1"/>
    <col min="3625" max="3625" width="14.28515625" style="2" customWidth="1"/>
    <col min="3626" max="3626" width="25" style="2" customWidth="1"/>
    <col min="3627" max="3628" width="11.42578125" style="2" customWidth="1"/>
    <col min="3629" max="3629" width="19.7109375" style="2" customWidth="1"/>
    <col min="3630" max="3630" width="11.42578125" style="2" customWidth="1"/>
    <col min="3631" max="3631" width="14.7109375" style="2" customWidth="1"/>
    <col min="3632" max="3638" width="11.42578125" style="2" customWidth="1"/>
    <col min="3639" max="3639" width="33.5703125" style="2" customWidth="1"/>
    <col min="3640" max="3873" width="11.42578125" style="2"/>
    <col min="3874" max="3874" width="15.7109375" style="2" customWidth="1"/>
    <col min="3875" max="3875" width="10.28515625" style="2" customWidth="1"/>
    <col min="3876" max="3876" width="16.42578125" style="2" customWidth="1"/>
    <col min="3877" max="3877" width="18.140625" style="2" customWidth="1"/>
    <col min="3878" max="3878" width="26.7109375" style="2" customWidth="1"/>
    <col min="3879" max="3880" width="11.42578125" style="2" customWidth="1"/>
    <col min="3881" max="3881" width="14.28515625" style="2" customWidth="1"/>
    <col min="3882" max="3882" width="25" style="2" customWidth="1"/>
    <col min="3883" max="3884" width="11.42578125" style="2" customWidth="1"/>
    <col min="3885" max="3885" width="19.7109375" style="2" customWidth="1"/>
    <col min="3886" max="3886" width="11.42578125" style="2" customWidth="1"/>
    <col min="3887" max="3887" width="14.7109375" style="2" customWidth="1"/>
    <col min="3888" max="3894" width="11.42578125" style="2" customWidth="1"/>
    <col min="3895" max="3895" width="33.5703125" style="2" customWidth="1"/>
    <col min="3896" max="4129" width="11.42578125" style="2"/>
    <col min="4130" max="4130" width="15.7109375" style="2" customWidth="1"/>
    <col min="4131" max="4131" width="10.28515625" style="2" customWidth="1"/>
    <col min="4132" max="4132" width="16.42578125" style="2" customWidth="1"/>
    <col min="4133" max="4133" width="18.140625" style="2" customWidth="1"/>
    <col min="4134" max="4134" width="26.7109375" style="2" customWidth="1"/>
    <col min="4135" max="4136" width="11.42578125" style="2" customWidth="1"/>
    <col min="4137" max="4137" width="14.28515625" style="2" customWidth="1"/>
    <col min="4138" max="4138" width="25" style="2" customWidth="1"/>
    <col min="4139" max="4140" width="11.42578125" style="2" customWidth="1"/>
    <col min="4141" max="4141" width="19.7109375" style="2" customWidth="1"/>
    <col min="4142" max="4142" width="11.42578125" style="2" customWidth="1"/>
    <col min="4143" max="4143" width="14.7109375" style="2" customWidth="1"/>
    <col min="4144" max="4150" width="11.42578125" style="2" customWidth="1"/>
    <col min="4151" max="4151" width="33.5703125" style="2" customWidth="1"/>
    <col min="4152" max="4385" width="11.42578125" style="2"/>
    <col min="4386" max="4386" width="15.7109375" style="2" customWidth="1"/>
    <col min="4387" max="4387" width="10.28515625" style="2" customWidth="1"/>
    <col min="4388" max="4388" width="16.42578125" style="2" customWidth="1"/>
    <col min="4389" max="4389" width="18.140625" style="2" customWidth="1"/>
    <col min="4390" max="4390" width="26.7109375" style="2" customWidth="1"/>
    <col min="4391" max="4392" width="11.42578125" style="2" customWidth="1"/>
    <col min="4393" max="4393" width="14.28515625" style="2" customWidth="1"/>
    <col min="4394" max="4394" width="25" style="2" customWidth="1"/>
    <col min="4395" max="4396" width="11.42578125" style="2" customWidth="1"/>
    <col min="4397" max="4397" width="19.7109375" style="2" customWidth="1"/>
    <col min="4398" max="4398" width="11.42578125" style="2" customWidth="1"/>
    <col min="4399" max="4399" width="14.7109375" style="2" customWidth="1"/>
    <col min="4400" max="4406" width="11.42578125" style="2" customWidth="1"/>
    <col min="4407" max="4407" width="33.5703125" style="2" customWidth="1"/>
    <col min="4408" max="4641" width="11.42578125" style="2"/>
    <col min="4642" max="4642" width="15.7109375" style="2" customWidth="1"/>
    <col min="4643" max="4643" width="10.28515625" style="2" customWidth="1"/>
    <col min="4644" max="4644" width="16.42578125" style="2" customWidth="1"/>
    <col min="4645" max="4645" width="18.140625" style="2" customWidth="1"/>
    <col min="4646" max="4646" width="26.7109375" style="2" customWidth="1"/>
    <col min="4647" max="4648" width="11.42578125" style="2" customWidth="1"/>
    <col min="4649" max="4649" width="14.28515625" style="2" customWidth="1"/>
    <col min="4650" max="4650" width="25" style="2" customWidth="1"/>
    <col min="4651" max="4652" width="11.42578125" style="2" customWidth="1"/>
    <col min="4653" max="4653" width="19.7109375" style="2" customWidth="1"/>
    <col min="4654" max="4654" width="11.42578125" style="2" customWidth="1"/>
    <col min="4655" max="4655" width="14.7109375" style="2" customWidth="1"/>
    <col min="4656" max="4662" width="11.42578125" style="2" customWidth="1"/>
    <col min="4663" max="4663" width="33.5703125" style="2" customWidth="1"/>
    <col min="4664" max="4897" width="11.42578125" style="2"/>
    <col min="4898" max="4898" width="15.7109375" style="2" customWidth="1"/>
    <col min="4899" max="4899" width="10.28515625" style="2" customWidth="1"/>
    <col min="4900" max="4900" width="16.42578125" style="2" customWidth="1"/>
    <col min="4901" max="4901" width="18.140625" style="2" customWidth="1"/>
    <col min="4902" max="4902" width="26.7109375" style="2" customWidth="1"/>
    <col min="4903" max="4904" width="11.42578125" style="2" customWidth="1"/>
    <col min="4905" max="4905" width="14.28515625" style="2" customWidth="1"/>
    <col min="4906" max="4906" width="25" style="2" customWidth="1"/>
    <col min="4907" max="4908" width="11.42578125" style="2" customWidth="1"/>
    <col min="4909" max="4909" width="19.7109375" style="2" customWidth="1"/>
    <col min="4910" max="4910" width="11.42578125" style="2" customWidth="1"/>
    <col min="4911" max="4911" width="14.7109375" style="2" customWidth="1"/>
    <col min="4912" max="4918" width="11.42578125" style="2" customWidth="1"/>
    <col min="4919" max="4919" width="33.5703125" style="2" customWidth="1"/>
    <col min="4920" max="5153" width="11.42578125" style="2"/>
    <col min="5154" max="5154" width="15.7109375" style="2" customWidth="1"/>
    <col min="5155" max="5155" width="10.28515625" style="2" customWidth="1"/>
    <col min="5156" max="5156" width="16.42578125" style="2" customWidth="1"/>
    <col min="5157" max="5157" width="18.140625" style="2" customWidth="1"/>
    <col min="5158" max="5158" width="26.7109375" style="2" customWidth="1"/>
    <col min="5159" max="5160" width="11.42578125" style="2" customWidth="1"/>
    <col min="5161" max="5161" width="14.28515625" style="2" customWidth="1"/>
    <col min="5162" max="5162" width="25" style="2" customWidth="1"/>
    <col min="5163" max="5164" width="11.42578125" style="2" customWidth="1"/>
    <col min="5165" max="5165" width="19.7109375" style="2" customWidth="1"/>
    <col min="5166" max="5166" width="11.42578125" style="2" customWidth="1"/>
    <col min="5167" max="5167" width="14.7109375" style="2" customWidth="1"/>
    <col min="5168" max="5174" width="11.42578125" style="2" customWidth="1"/>
    <col min="5175" max="5175" width="33.5703125" style="2" customWidth="1"/>
    <col min="5176" max="5409" width="11.42578125" style="2"/>
    <col min="5410" max="5410" width="15.7109375" style="2" customWidth="1"/>
    <col min="5411" max="5411" width="10.28515625" style="2" customWidth="1"/>
    <col min="5412" max="5412" width="16.42578125" style="2" customWidth="1"/>
    <col min="5413" max="5413" width="18.140625" style="2" customWidth="1"/>
    <col min="5414" max="5414" width="26.7109375" style="2" customWidth="1"/>
    <col min="5415" max="5416" width="11.42578125" style="2" customWidth="1"/>
    <col min="5417" max="5417" width="14.28515625" style="2" customWidth="1"/>
    <col min="5418" max="5418" width="25" style="2" customWidth="1"/>
    <col min="5419" max="5420" width="11.42578125" style="2" customWidth="1"/>
    <col min="5421" max="5421" width="19.7109375" style="2" customWidth="1"/>
    <col min="5422" max="5422" width="11.42578125" style="2" customWidth="1"/>
    <col min="5423" max="5423" width="14.7109375" style="2" customWidth="1"/>
    <col min="5424" max="5430" width="11.42578125" style="2" customWidth="1"/>
    <col min="5431" max="5431" width="33.5703125" style="2" customWidth="1"/>
    <col min="5432" max="5665" width="11.42578125" style="2"/>
    <col min="5666" max="5666" width="15.7109375" style="2" customWidth="1"/>
    <col min="5667" max="5667" width="10.28515625" style="2" customWidth="1"/>
    <col min="5668" max="5668" width="16.42578125" style="2" customWidth="1"/>
    <col min="5669" max="5669" width="18.140625" style="2" customWidth="1"/>
    <col min="5670" max="5670" width="26.7109375" style="2" customWidth="1"/>
    <col min="5671" max="5672" width="11.42578125" style="2" customWidth="1"/>
    <col min="5673" max="5673" width="14.28515625" style="2" customWidth="1"/>
    <col min="5674" max="5674" width="25" style="2" customWidth="1"/>
    <col min="5675" max="5676" width="11.42578125" style="2" customWidth="1"/>
    <col min="5677" max="5677" width="19.7109375" style="2" customWidth="1"/>
    <col min="5678" max="5678" width="11.42578125" style="2" customWidth="1"/>
    <col min="5679" max="5679" width="14.7109375" style="2" customWidth="1"/>
    <col min="5680" max="5686" width="11.42578125" style="2" customWidth="1"/>
    <col min="5687" max="5687" width="33.5703125" style="2" customWidth="1"/>
    <col min="5688" max="5921" width="11.42578125" style="2"/>
    <col min="5922" max="5922" width="15.7109375" style="2" customWidth="1"/>
    <col min="5923" max="5923" width="10.28515625" style="2" customWidth="1"/>
    <col min="5924" max="5924" width="16.42578125" style="2" customWidth="1"/>
    <col min="5925" max="5925" width="18.140625" style="2" customWidth="1"/>
    <col min="5926" max="5926" width="26.7109375" style="2" customWidth="1"/>
    <col min="5927" max="5928" width="11.42578125" style="2" customWidth="1"/>
    <col min="5929" max="5929" width="14.28515625" style="2" customWidth="1"/>
    <col min="5930" max="5930" width="25" style="2" customWidth="1"/>
    <col min="5931" max="5932" width="11.42578125" style="2" customWidth="1"/>
    <col min="5933" max="5933" width="19.7109375" style="2" customWidth="1"/>
    <col min="5934" max="5934" width="11.42578125" style="2" customWidth="1"/>
    <col min="5935" max="5935" width="14.7109375" style="2" customWidth="1"/>
    <col min="5936" max="5942" width="11.42578125" style="2" customWidth="1"/>
    <col min="5943" max="5943" width="33.5703125" style="2" customWidth="1"/>
    <col min="5944" max="6177" width="11.42578125" style="2"/>
    <col min="6178" max="6178" width="15.7109375" style="2" customWidth="1"/>
    <col min="6179" max="6179" width="10.28515625" style="2" customWidth="1"/>
    <col min="6180" max="6180" width="16.42578125" style="2" customWidth="1"/>
    <col min="6181" max="6181" width="18.140625" style="2" customWidth="1"/>
    <col min="6182" max="6182" width="26.7109375" style="2" customWidth="1"/>
    <col min="6183" max="6184" width="11.42578125" style="2" customWidth="1"/>
    <col min="6185" max="6185" width="14.28515625" style="2" customWidth="1"/>
    <col min="6186" max="6186" width="25" style="2" customWidth="1"/>
    <col min="6187" max="6188" width="11.42578125" style="2" customWidth="1"/>
    <col min="6189" max="6189" width="19.7109375" style="2" customWidth="1"/>
    <col min="6190" max="6190" width="11.42578125" style="2" customWidth="1"/>
    <col min="6191" max="6191" width="14.7109375" style="2" customWidth="1"/>
    <col min="6192" max="6198" width="11.42578125" style="2" customWidth="1"/>
    <col min="6199" max="6199" width="33.5703125" style="2" customWidth="1"/>
    <col min="6200" max="6433" width="11.42578125" style="2"/>
    <col min="6434" max="6434" width="15.7109375" style="2" customWidth="1"/>
    <col min="6435" max="6435" width="10.28515625" style="2" customWidth="1"/>
    <col min="6436" max="6436" width="16.42578125" style="2" customWidth="1"/>
    <col min="6437" max="6437" width="18.140625" style="2" customWidth="1"/>
    <col min="6438" max="6438" width="26.7109375" style="2" customWidth="1"/>
    <col min="6439" max="6440" width="11.42578125" style="2" customWidth="1"/>
    <col min="6441" max="6441" width="14.28515625" style="2" customWidth="1"/>
    <col min="6442" max="6442" width="25" style="2" customWidth="1"/>
    <col min="6443" max="6444" width="11.42578125" style="2" customWidth="1"/>
    <col min="6445" max="6445" width="19.7109375" style="2" customWidth="1"/>
    <col min="6446" max="6446" width="11.42578125" style="2" customWidth="1"/>
    <col min="6447" max="6447" width="14.7109375" style="2" customWidth="1"/>
    <col min="6448" max="6454" width="11.42578125" style="2" customWidth="1"/>
    <col min="6455" max="6455" width="33.5703125" style="2" customWidth="1"/>
    <col min="6456" max="6689" width="11.42578125" style="2"/>
    <col min="6690" max="6690" width="15.7109375" style="2" customWidth="1"/>
    <col min="6691" max="6691" width="10.28515625" style="2" customWidth="1"/>
    <col min="6692" max="6692" width="16.42578125" style="2" customWidth="1"/>
    <col min="6693" max="6693" width="18.140625" style="2" customWidth="1"/>
    <col min="6694" max="6694" width="26.7109375" style="2" customWidth="1"/>
    <col min="6695" max="6696" width="11.42578125" style="2" customWidth="1"/>
    <col min="6697" max="6697" width="14.28515625" style="2" customWidth="1"/>
    <col min="6698" max="6698" width="25" style="2" customWidth="1"/>
    <col min="6699" max="6700" width="11.42578125" style="2" customWidth="1"/>
    <col min="6701" max="6701" width="19.7109375" style="2" customWidth="1"/>
    <col min="6702" max="6702" width="11.42578125" style="2" customWidth="1"/>
    <col min="6703" max="6703" width="14.7109375" style="2" customWidth="1"/>
    <col min="6704" max="6710" width="11.42578125" style="2" customWidth="1"/>
    <col min="6711" max="6711" width="33.5703125" style="2" customWidth="1"/>
    <col min="6712" max="6945" width="11.42578125" style="2"/>
    <col min="6946" max="6946" width="15.7109375" style="2" customWidth="1"/>
    <col min="6947" max="6947" width="10.28515625" style="2" customWidth="1"/>
    <col min="6948" max="6948" width="16.42578125" style="2" customWidth="1"/>
    <col min="6949" max="6949" width="18.140625" style="2" customWidth="1"/>
    <col min="6950" max="6950" width="26.7109375" style="2" customWidth="1"/>
    <col min="6951" max="6952" width="11.42578125" style="2" customWidth="1"/>
    <col min="6953" max="6953" width="14.28515625" style="2" customWidth="1"/>
    <col min="6954" max="6954" width="25" style="2" customWidth="1"/>
    <col min="6955" max="6956" width="11.42578125" style="2" customWidth="1"/>
    <col min="6957" max="6957" width="19.7109375" style="2" customWidth="1"/>
    <col min="6958" max="6958" width="11.42578125" style="2" customWidth="1"/>
    <col min="6959" max="6959" width="14.7109375" style="2" customWidth="1"/>
    <col min="6960" max="6966" width="11.42578125" style="2" customWidth="1"/>
    <col min="6967" max="6967" width="33.5703125" style="2" customWidth="1"/>
    <col min="6968" max="7201" width="11.42578125" style="2"/>
    <col min="7202" max="7202" width="15.7109375" style="2" customWidth="1"/>
    <col min="7203" max="7203" width="10.28515625" style="2" customWidth="1"/>
    <col min="7204" max="7204" width="16.42578125" style="2" customWidth="1"/>
    <col min="7205" max="7205" width="18.140625" style="2" customWidth="1"/>
    <col min="7206" max="7206" width="26.7109375" style="2" customWidth="1"/>
    <col min="7207" max="7208" width="11.42578125" style="2" customWidth="1"/>
    <col min="7209" max="7209" width="14.28515625" style="2" customWidth="1"/>
    <col min="7210" max="7210" width="25" style="2" customWidth="1"/>
    <col min="7211" max="7212" width="11.42578125" style="2" customWidth="1"/>
    <col min="7213" max="7213" width="19.7109375" style="2" customWidth="1"/>
    <col min="7214" max="7214" width="11.42578125" style="2" customWidth="1"/>
    <col min="7215" max="7215" width="14.7109375" style="2" customWidth="1"/>
    <col min="7216" max="7222" width="11.42578125" style="2" customWidth="1"/>
    <col min="7223" max="7223" width="33.5703125" style="2" customWidth="1"/>
    <col min="7224" max="7457" width="11.42578125" style="2"/>
    <col min="7458" max="7458" width="15.7109375" style="2" customWidth="1"/>
    <col min="7459" max="7459" width="10.28515625" style="2" customWidth="1"/>
    <col min="7460" max="7460" width="16.42578125" style="2" customWidth="1"/>
    <col min="7461" max="7461" width="18.140625" style="2" customWidth="1"/>
    <col min="7462" max="7462" width="26.7109375" style="2" customWidth="1"/>
    <col min="7463" max="7464" width="11.42578125" style="2" customWidth="1"/>
    <col min="7465" max="7465" width="14.28515625" style="2" customWidth="1"/>
    <col min="7466" max="7466" width="25" style="2" customWidth="1"/>
    <col min="7467" max="7468" width="11.42578125" style="2" customWidth="1"/>
    <col min="7469" max="7469" width="19.7109375" style="2" customWidth="1"/>
    <col min="7470" max="7470" width="11.42578125" style="2" customWidth="1"/>
    <col min="7471" max="7471" width="14.7109375" style="2" customWidth="1"/>
    <col min="7472" max="7478" width="11.42578125" style="2" customWidth="1"/>
    <col min="7479" max="7479" width="33.5703125" style="2" customWidth="1"/>
    <col min="7480" max="7713" width="11.42578125" style="2"/>
    <col min="7714" max="7714" width="15.7109375" style="2" customWidth="1"/>
    <col min="7715" max="7715" width="10.28515625" style="2" customWidth="1"/>
    <col min="7716" max="7716" width="16.42578125" style="2" customWidth="1"/>
    <col min="7717" max="7717" width="18.140625" style="2" customWidth="1"/>
    <col min="7718" max="7718" width="26.7109375" style="2" customWidth="1"/>
    <col min="7719" max="7720" width="11.42578125" style="2" customWidth="1"/>
    <col min="7721" max="7721" width="14.28515625" style="2" customWidth="1"/>
    <col min="7722" max="7722" width="25" style="2" customWidth="1"/>
    <col min="7723" max="7724" width="11.42578125" style="2" customWidth="1"/>
    <col min="7725" max="7725" width="19.7109375" style="2" customWidth="1"/>
    <col min="7726" max="7726" width="11.42578125" style="2" customWidth="1"/>
    <col min="7727" max="7727" width="14.7109375" style="2" customWidth="1"/>
    <col min="7728" max="7734" width="11.42578125" style="2" customWidth="1"/>
    <col min="7735" max="7735" width="33.5703125" style="2" customWidth="1"/>
    <col min="7736" max="7969" width="11.42578125" style="2"/>
    <col min="7970" max="7970" width="15.7109375" style="2" customWidth="1"/>
    <col min="7971" max="7971" width="10.28515625" style="2" customWidth="1"/>
    <col min="7972" max="7972" width="16.42578125" style="2" customWidth="1"/>
    <col min="7973" max="7973" width="18.140625" style="2" customWidth="1"/>
    <col min="7974" max="7974" width="26.7109375" style="2" customWidth="1"/>
    <col min="7975" max="7976" width="11.42578125" style="2" customWidth="1"/>
    <col min="7977" max="7977" width="14.28515625" style="2" customWidth="1"/>
    <col min="7978" max="7978" width="25" style="2" customWidth="1"/>
    <col min="7979" max="7980" width="11.42578125" style="2" customWidth="1"/>
    <col min="7981" max="7981" width="19.7109375" style="2" customWidth="1"/>
    <col min="7982" max="7982" width="11.42578125" style="2" customWidth="1"/>
    <col min="7983" max="7983" width="14.7109375" style="2" customWidth="1"/>
    <col min="7984" max="7990" width="11.42578125" style="2" customWidth="1"/>
    <col min="7991" max="7991" width="33.5703125" style="2" customWidth="1"/>
    <col min="7992" max="8225" width="11.42578125" style="2"/>
    <col min="8226" max="8226" width="15.7109375" style="2" customWidth="1"/>
    <col min="8227" max="8227" width="10.28515625" style="2" customWidth="1"/>
    <col min="8228" max="8228" width="16.42578125" style="2" customWidth="1"/>
    <col min="8229" max="8229" width="18.140625" style="2" customWidth="1"/>
    <col min="8230" max="8230" width="26.7109375" style="2" customWidth="1"/>
    <col min="8231" max="8232" width="11.42578125" style="2" customWidth="1"/>
    <col min="8233" max="8233" width="14.28515625" style="2" customWidth="1"/>
    <col min="8234" max="8234" width="25" style="2" customWidth="1"/>
    <col min="8235" max="8236" width="11.42578125" style="2" customWidth="1"/>
    <col min="8237" max="8237" width="19.7109375" style="2" customWidth="1"/>
    <col min="8238" max="8238" width="11.42578125" style="2" customWidth="1"/>
    <col min="8239" max="8239" width="14.7109375" style="2" customWidth="1"/>
    <col min="8240" max="8246" width="11.42578125" style="2" customWidth="1"/>
    <col min="8247" max="8247" width="33.5703125" style="2" customWidth="1"/>
    <col min="8248" max="8481" width="11.42578125" style="2"/>
    <col min="8482" max="8482" width="15.7109375" style="2" customWidth="1"/>
    <col min="8483" max="8483" width="10.28515625" style="2" customWidth="1"/>
    <col min="8484" max="8484" width="16.42578125" style="2" customWidth="1"/>
    <col min="8485" max="8485" width="18.140625" style="2" customWidth="1"/>
    <col min="8486" max="8486" width="26.7109375" style="2" customWidth="1"/>
    <col min="8487" max="8488" width="11.42578125" style="2" customWidth="1"/>
    <col min="8489" max="8489" width="14.28515625" style="2" customWidth="1"/>
    <col min="8490" max="8490" width="25" style="2" customWidth="1"/>
    <col min="8491" max="8492" width="11.42578125" style="2" customWidth="1"/>
    <col min="8493" max="8493" width="19.7109375" style="2" customWidth="1"/>
    <col min="8494" max="8494" width="11.42578125" style="2" customWidth="1"/>
    <col min="8495" max="8495" width="14.7109375" style="2" customWidth="1"/>
    <col min="8496" max="8502" width="11.42578125" style="2" customWidth="1"/>
    <col min="8503" max="8503" width="33.5703125" style="2" customWidth="1"/>
    <col min="8504" max="8737" width="11.42578125" style="2"/>
    <col min="8738" max="8738" width="15.7109375" style="2" customWidth="1"/>
    <col min="8739" max="8739" width="10.28515625" style="2" customWidth="1"/>
    <col min="8740" max="8740" width="16.42578125" style="2" customWidth="1"/>
    <col min="8741" max="8741" width="18.140625" style="2" customWidth="1"/>
    <col min="8742" max="8742" width="26.7109375" style="2" customWidth="1"/>
    <col min="8743" max="8744" width="11.42578125" style="2" customWidth="1"/>
    <col min="8745" max="8745" width="14.28515625" style="2" customWidth="1"/>
    <col min="8746" max="8746" width="25" style="2" customWidth="1"/>
    <col min="8747" max="8748" width="11.42578125" style="2" customWidth="1"/>
    <col min="8749" max="8749" width="19.7109375" style="2" customWidth="1"/>
    <col min="8750" max="8750" width="11.42578125" style="2" customWidth="1"/>
    <col min="8751" max="8751" width="14.7109375" style="2" customWidth="1"/>
    <col min="8752" max="8758" width="11.42578125" style="2" customWidth="1"/>
    <col min="8759" max="8759" width="33.5703125" style="2" customWidth="1"/>
    <col min="8760" max="8993" width="11.42578125" style="2"/>
    <col min="8994" max="8994" width="15.7109375" style="2" customWidth="1"/>
    <col min="8995" max="8995" width="10.28515625" style="2" customWidth="1"/>
    <col min="8996" max="8996" width="16.42578125" style="2" customWidth="1"/>
    <col min="8997" max="8997" width="18.140625" style="2" customWidth="1"/>
    <col min="8998" max="8998" width="26.7109375" style="2" customWidth="1"/>
    <col min="8999" max="9000" width="11.42578125" style="2" customWidth="1"/>
    <col min="9001" max="9001" width="14.28515625" style="2" customWidth="1"/>
    <col min="9002" max="9002" width="25" style="2" customWidth="1"/>
    <col min="9003" max="9004" width="11.42578125" style="2" customWidth="1"/>
    <col min="9005" max="9005" width="19.7109375" style="2" customWidth="1"/>
    <col min="9006" max="9006" width="11.42578125" style="2" customWidth="1"/>
    <col min="9007" max="9007" width="14.7109375" style="2" customWidth="1"/>
    <col min="9008" max="9014" width="11.42578125" style="2" customWidth="1"/>
    <col min="9015" max="9015" width="33.5703125" style="2" customWidth="1"/>
    <col min="9016" max="9249" width="11.42578125" style="2"/>
    <col min="9250" max="9250" width="15.7109375" style="2" customWidth="1"/>
    <col min="9251" max="9251" width="10.28515625" style="2" customWidth="1"/>
    <col min="9252" max="9252" width="16.42578125" style="2" customWidth="1"/>
    <col min="9253" max="9253" width="18.140625" style="2" customWidth="1"/>
    <col min="9254" max="9254" width="26.7109375" style="2" customWidth="1"/>
    <col min="9255" max="9256" width="11.42578125" style="2" customWidth="1"/>
    <col min="9257" max="9257" width="14.28515625" style="2" customWidth="1"/>
    <col min="9258" max="9258" width="25" style="2" customWidth="1"/>
    <col min="9259" max="9260" width="11.42578125" style="2" customWidth="1"/>
    <col min="9261" max="9261" width="19.7109375" style="2" customWidth="1"/>
    <col min="9262" max="9262" width="11.42578125" style="2" customWidth="1"/>
    <col min="9263" max="9263" width="14.7109375" style="2" customWidth="1"/>
    <col min="9264" max="9270" width="11.42578125" style="2" customWidth="1"/>
    <col min="9271" max="9271" width="33.5703125" style="2" customWidth="1"/>
    <col min="9272" max="9505" width="11.42578125" style="2"/>
    <col min="9506" max="9506" width="15.7109375" style="2" customWidth="1"/>
    <col min="9507" max="9507" width="10.28515625" style="2" customWidth="1"/>
    <col min="9508" max="9508" width="16.42578125" style="2" customWidth="1"/>
    <col min="9509" max="9509" width="18.140625" style="2" customWidth="1"/>
    <col min="9510" max="9510" width="26.7109375" style="2" customWidth="1"/>
    <col min="9511" max="9512" width="11.42578125" style="2" customWidth="1"/>
    <col min="9513" max="9513" width="14.28515625" style="2" customWidth="1"/>
    <col min="9514" max="9514" width="25" style="2" customWidth="1"/>
    <col min="9515" max="9516" width="11.42578125" style="2" customWidth="1"/>
    <col min="9517" max="9517" width="19.7109375" style="2" customWidth="1"/>
    <col min="9518" max="9518" width="11.42578125" style="2" customWidth="1"/>
    <col min="9519" max="9519" width="14.7109375" style="2" customWidth="1"/>
    <col min="9520" max="9526" width="11.42578125" style="2" customWidth="1"/>
    <col min="9527" max="9527" width="33.5703125" style="2" customWidth="1"/>
    <col min="9528" max="9761" width="11.42578125" style="2"/>
    <col min="9762" max="9762" width="15.7109375" style="2" customWidth="1"/>
    <col min="9763" max="9763" width="10.28515625" style="2" customWidth="1"/>
    <col min="9764" max="9764" width="16.42578125" style="2" customWidth="1"/>
    <col min="9765" max="9765" width="18.140625" style="2" customWidth="1"/>
    <col min="9766" max="9766" width="26.7109375" style="2" customWidth="1"/>
    <col min="9767" max="9768" width="11.42578125" style="2" customWidth="1"/>
    <col min="9769" max="9769" width="14.28515625" style="2" customWidth="1"/>
    <col min="9770" max="9770" width="25" style="2" customWidth="1"/>
    <col min="9771" max="9772" width="11.42578125" style="2" customWidth="1"/>
    <col min="9773" max="9773" width="19.7109375" style="2" customWidth="1"/>
    <col min="9774" max="9774" width="11.42578125" style="2" customWidth="1"/>
    <col min="9775" max="9775" width="14.7109375" style="2" customWidth="1"/>
    <col min="9776" max="9782" width="11.42578125" style="2" customWidth="1"/>
    <col min="9783" max="9783" width="33.5703125" style="2" customWidth="1"/>
    <col min="9784" max="10017" width="11.42578125" style="2"/>
    <col min="10018" max="10018" width="15.7109375" style="2" customWidth="1"/>
    <col min="10019" max="10019" width="10.28515625" style="2" customWidth="1"/>
    <col min="10020" max="10020" width="16.42578125" style="2" customWidth="1"/>
    <col min="10021" max="10021" width="18.140625" style="2" customWidth="1"/>
    <col min="10022" max="10022" width="26.7109375" style="2" customWidth="1"/>
    <col min="10023" max="10024" width="11.42578125" style="2" customWidth="1"/>
    <col min="10025" max="10025" width="14.28515625" style="2" customWidth="1"/>
    <col min="10026" max="10026" width="25" style="2" customWidth="1"/>
    <col min="10027" max="10028" width="11.42578125" style="2" customWidth="1"/>
    <col min="10029" max="10029" width="19.7109375" style="2" customWidth="1"/>
    <col min="10030" max="10030" width="11.42578125" style="2" customWidth="1"/>
    <col min="10031" max="10031" width="14.7109375" style="2" customWidth="1"/>
    <col min="10032" max="10038" width="11.42578125" style="2" customWidth="1"/>
    <col min="10039" max="10039" width="33.5703125" style="2" customWidth="1"/>
    <col min="10040" max="10273" width="11.42578125" style="2"/>
    <col min="10274" max="10274" width="15.7109375" style="2" customWidth="1"/>
    <col min="10275" max="10275" width="10.28515625" style="2" customWidth="1"/>
    <col min="10276" max="10276" width="16.42578125" style="2" customWidth="1"/>
    <col min="10277" max="10277" width="18.140625" style="2" customWidth="1"/>
    <col min="10278" max="10278" width="26.7109375" style="2" customWidth="1"/>
    <col min="10279" max="10280" width="11.42578125" style="2" customWidth="1"/>
    <col min="10281" max="10281" width="14.28515625" style="2" customWidth="1"/>
    <col min="10282" max="10282" width="25" style="2" customWidth="1"/>
    <col min="10283" max="10284" width="11.42578125" style="2" customWidth="1"/>
    <col min="10285" max="10285" width="19.7109375" style="2" customWidth="1"/>
    <col min="10286" max="10286" width="11.42578125" style="2" customWidth="1"/>
    <col min="10287" max="10287" width="14.7109375" style="2" customWidth="1"/>
    <col min="10288" max="10294" width="11.42578125" style="2" customWidth="1"/>
    <col min="10295" max="10295" width="33.5703125" style="2" customWidth="1"/>
    <col min="10296" max="10529" width="11.42578125" style="2"/>
    <col min="10530" max="10530" width="15.7109375" style="2" customWidth="1"/>
    <col min="10531" max="10531" width="10.28515625" style="2" customWidth="1"/>
    <col min="10532" max="10532" width="16.42578125" style="2" customWidth="1"/>
    <col min="10533" max="10533" width="18.140625" style="2" customWidth="1"/>
    <col min="10534" max="10534" width="26.7109375" style="2" customWidth="1"/>
    <col min="10535" max="10536" width="11.42578125" style="2" customWidth="1"/>
    <col min="10537" max="10537" width="14.28515625" style="2" customWidth="1"/>
    <col min="10538" max="10538" width="25" style="2" customWidth="1"/>
    <col min="10539" max="10540" width="11.42578125" style="2" customWidth="1"/>
    <col min="10541" max="10541" width="19.7109375" style="2" customWidth="1"/>
    <col min="10542" max="10542" width="11.42578125" style="2" customWidth="1"/>
    <col min="10543" max="10543" width="14.7109375" style="2" customWidth="1"/>
    <col min="10544" max="10550" width="11.42578125" style="2" customWidth="1"/>
    <col min="10551" max="10551" width="33.5703125" style="2" customWidth="1"/>
    <col min="10552" max="10785" width="11.42578125" style="2"/>
    <col min="10786" max="10786" width="15.7109375" style="2" customWidth="1"/>
    <col min="10787" max="10787" width="10.28515625" style="2" customWidth="1"/>
    <col min="10788" max="10788" width="16.42578125" style="2" customWidth="1"/>
    <col min="10789" max="10789" width="18.140625" style="2" customWidth="1"/>
    <col min="10790" max="10790" width="26.7109375" style="2" customWidth="1"/>
    <col min="10791" max="10792" width="11.42578125" style="2" customWidth="1"/>
    <col min="10793" max="10793" width="14.28515625" style="2" customWidth="1"/>
    <col min="10794" max="10794" width="25" style="2" customWidth="1"/>
    <col min="10795" max="10796" width="11.42578125" style="2" customWidth="1"/>
    <col min="10797" max="10797" width="19.7109375" style="2" customWidth="1"/>
    <col min="10798" max="10798" width="11.42578125" style="2" customWidth="1"/>
    <col min="10799" max="10799" width="14.7109375" style="2" customWidth="1"/>
    <col min="10800" max="10806" width="11.42578125" style="2" customWidth="1"/>
    <col min="10807" max="10807" width="33.5703125" style="2" customWidth="1"/>
    <col min="10808" max="11041" width="11.42578125" style="2"/>
    <col min="11042" max="11042" width="15.7109375" style="2" customWidth="1"/>
    <col min="11043" max="11043" width="10.28515625" style="2" customWidth="1"/>
    <col min="11044" max="11044" width="16.42578125" style="2" customWidth="1"/>
    <col min="11045" max="11045" width="18.140625" style="2" customWidth="1"/>
    <col min="11046" max="11046" width="26.7109375" style="2" customWidth="1"/>
    <col min="11047" max="11048" width="11.42578125" style="2" customWidth="1"/>
    <col min="11049" max="11049" width="14.28515625" style="2" customWidth="1"/>
    <col min="11050" max="11050" width="25" style="2" customWidth="1"/>
    <col min="11051" max="11052" width="11.42578125" style="2" customWidth="1"/>
    <col min="11053" max="11053" width="19.7109375" style="2" customWidth="1"/>
    <col min="11054" max="11054" width="11.42578125" style="2" customWidth="1"/>
    <col min="11055" max="11055" width="14.7109375" style="2" customWidth="1"/>
    <col min="11056" max="11062" width="11.42578125" style="2" customWidth="1"/>
    <col min="11063" max="11063" width="33.5703125" style="2" customWidth="1"/>
    <col min="11064" max="11297" width="11.42578125" style="2"/>
    <col min="11298" max="11298" width="15.7109375" style="2" customWidth="1"/>
    <col min="11299" max="11299" width="10.28515625" style="2" customWidth="1"/>
    <col min="11300" max="11300" width="16.42578125" style="2" customWidth="1"/>
    <col min="11301" max="11301" width="18.140625" style="2" customWidth="1"/>
    <col min="11302" max="11302" width="26.7109375" style="2" customWidth="1"/>
    <col min="11303" max="11304" width="11.42578125" style="2" customWidth="1"/>
    <col min="11305" max="11305" width="14.28515625" style="2" customWidth="1"/>
    <col min="11306" max="11306" width="25" style="2" customWidth="1"/>
    <col min="11307" max="11308" width="11.42578125" style="2" customWidth="1"/>
    <col min="11309" max="11309" width="19.7109375" style="2" customWidth="1"/>
    <col min="11310" max="11310" width="11.42578125" style="2" customWidth="1"/>
    <col min="11311" max="11311" width="14.7109375" style="2" customWidth="1"/>
    <col min="11312" max="11318" width="11.42578125" style="2" customWidth="1"/>
    <col min="11319" max="11319" width="33.5703125" style="2" customWidth="1"/>
    <col min="11320" max="11553" width="11.42578125" style="2"/>
    <col min="11554" max="11554" width="15.7109375" style="2" customWidth="1"/>
    <col min="11555" max="11555" width="10.28515625" style="2" customWidth="1"/>
    <col min="11556" max="11556" width="16.42578125" style="2" customWidth="1"/>
    <col min="11557" max="11557" width="18.140625" style="2" customWidth="1"/>
    <col min="11558" max="11558" width="26.7109375" style="2" customWidth="1"/>
    <col min="11559" max="11560" width="11.42578125" style="2" customWidth="1"/>
    <col min="11561" max="11561" width="14.28515625" style="2" customWidth="1"/>
    <col min="11562" max="11562" width="25" style="2" customWidth="1"/>
    <col min="11563" max="11564" width="11.42578125" style="2" customWidth="1"/>
    <col min="11565" max="11565" width="19.7109375" style="2" customWidth="1"/>
    <col min="11566" max="11566" width="11.42578125" style="2" customWidth="1"/>
    <col min="11567" max="11567" width="14.7109375" style="2" customWidth="1"/>
    <col min="11568" max="11574" width="11.42578125" style="2" customWidth="1"/>
    <col min="11575" max="11575" width="33.5703125" style="2" customWidth="1"/>
    <col min="11576" max="11809" width="11.42578125" style="2"/>
    <col min="11810" max="11810" width="15.7109375" style="2" customWidth="1"/>
    <col min="11811" max="11811" width="10.28515625" style="2" customWidth="1"/>
    <col min="11812" max="11812" width="16.42578125" style="2" customWidth="1"/>
    <col min="11813" max="11813" width="18.140625" style="2" customWidth="1"/>
    <col min="11814" max="11814" width="26.7109375" style="2" customWidth="1"/>
    <col min="11815" max="11816" width="11.42578125" style="2" customWidth="1"/>
    <col min="11817" max="11817" width="14.28515625" style="2" customWidth="1"/>
    <col min="11818" max="11818" width="25" style="2" customWidth="1"/>
    <col min="11819" max="11820" width="11.42578125" style="2" customWidth="1"/>
    <col min="11821" max="11821" width="19.7109375" style="2" customWidth="1"/>
    <col min="11822" max="11822" width="11.42578125" style="2" customWidth="1"/>
    <col min="11823" max="11823" width="14.7109375" style="2" customWidth="1"/>
    <col min="11824" max="11830" width="11.42578125" style="2" customWidth="1"/>
    <col min="11831" max="11831" width="33.5703125" style="2" customWidth="1"/>
    <col min="11832" max="12065" width="11.42578125" style="2"/>
    <col min="12066" max="12066" width="15.7109375" style="2" customWidth="1"/>
    <col min="12067" max="12067" width="10.28515625" style="2" customWidth="1"/>
    <col min="12068" max="12068" width="16.42578125" style="2" customWidth="1"/>
    <col min="12069" max="12069" width="18.140625" style="2" customWidth="1"/>
    <col min="12070" max="12070" width="26.7109375" style="2" customWidth="1"/>
    <col min="12071" max="12072" width="11.42578125" style="2" customWidth="1"/>
    <col min="12073" max="12073" width="14.28515625" style="2" customWidth="1"/>
    <col min="12074" max="12074" width="25" style="2" customWidth="1"/>
    <col min="12075" max="12076" width="11.42578125" style="2" customWidth="1"/>
    <col min="12077" max="12077" width="19.7109375" style="2" customWidth="1"/>
    <col min="12078" max="12078" width="11.42578125" style="2" customWidth="1"/>
    <col min="12079" max="12079" width="14.7109375" style="2" customWidth="1"/>
    <col min="12080" max="12086" width="11.42578125" style="2" customWidth="1"/>
    <col min="12087" max="12087" width="33.5703125" style="2" customWidth="1"/>
    <col min="12088" max="12321" width="11.42578125" style="2"/>
    <col min="12322" max="12322" width="15.7109375" style="2" customWidth="1"/>
    <col min="12323" max="12323" width="10.28515625" style="2" customWidth="1"/>
    <col min="12324" max="12324" width="16.42578125" style="2" customWidth="1"/>
    <col min="12325" max="12325" width="18.140625" style="2" customWidth="1"/>
    <col min="12326" max="12326" width="26.7109375" style="2" customWidth="1"/>
    <col min="12327" max="12328" width="11.42578125" style="2" customWidth="1"/>
    <col min="12329" max="12329" width="14.28515625" style="2" customWidth="1"/>
    <col min="12330" max="12330" width="25" style="2" customWidth="1"/>
    <col min="12331" max="12332" width="11.42578125" style="2" customWidth="1"/>
    <col min="12333" max="12333" width="19.7109375" style="2" customWidth="1"/>
    <col min="12334" max="12334" width="11.42578125" style="2" customWidth="1"/>
    <col min="12335" max="12335" width="14.7109375" style="2" customWidth="1"/>
    <col min="12336" max="12342" width="11.42578125" style="2" customWidth="1"/>
    <col min="12343" max="12343" width="33.5703125" style="2" customWidth="1"/>
    <col min="12344" max="12577" width="11.42578125" style="2"/>
    <col min="12578" max="12578" width="15.7109375" style="2" customWidth="1"/>
    <col min="12579" max="12579" width="10.28515625" style="2" customWidth="1"/>
    <col min="12580" max="12580" width="16.42578125" style="2" customWidth="1"/>
    <col min="12581" max="12581" width="18.140625" style="2" customWidth="1"/>
    <col min="12582" max="12582" width="26.7109375" style="2" customWidth="1"/>
    <col min="12583" max="12584" width="11.42578125" style="2" customWidth="1"/>
    <col min="12585" max="12585" width="14.28515625" style="2" customWidth="1"/>
    <col min="12586" max="12586" width="25" style="2" customWidth="1"/>
    <col min="12587" max="12588" width="11.42578125" style="2" customWidth="1"/>
    <col min="12589" max="12589" width="19.7109375" style="2" customWidth="1"/>
    <col min="12590" max="12590" width="11.42578125" style="2" customWidth="1"/>
    <col min="12591" max="12591" width="14.7109375" style="2" customWidth="1"/>
    <col min="12592" max="12598" width="11.42578125" style="2" customWidth="1"/>
    <col min="12599" max="12599" width="33.5703125" style="2" customWidth="1"/>
    <col min="12600" max="12833" width="11.42578125" style="2"/>
    <col min="12834" max="12834" width="15.7109375" style="2" customWidth="1"/>
    <col min="12835" max="12835" width="10.28515625" style="2" customWidth="1"/>
    <col min="12836" max="12836" width="16.42578125" style="2" customWidth="1"/>
    <col min="12837" max="12837" width="18.140625" style="2" customWidth="1"/>
    <col min="12838" max="12838" width="26.7109375" style="2" customWidth="1"/>
    <col min="12839" max="12840" width="11.42578125" style="2" customWidth="1"/>
    <col min="12841" max="12841" width="14.28515625" style="2" customWidth="1"/>
    <col min="12842" max="12842" width="25" style="2" customWidth="1"/>
    <col min="12843" max="12844" width="11.42578125" style="2" customWidth="1"/>
    <col min="12845" max="12845" width="19.7109375" style="2" customWidth="1"/>
    <col min="12846" max="12846" width="11.42578125" style="2" customWidth="1"/>
    <col min="12847" max="12847" width="14.7109375" style="2" customWidth="1"/>
    <col min="12848" max="12854" width="11.42578125" style="2" customWidth="1"/>
    <col min="12855" max="12855" width="33.5703125" style="2" customWidth="1"/>
    <col min="12856" max="13089" width="11.42578125" style="2"/>
    <col min="13090" max="13090" width="15.7109375" style="2" customWidth="1"/>
    <col min="13091" max="13091" width="10.28515625" style="2" customWidth="1"/>
    <col min="13092" max="13092" width="16.42578125" style="2" customWidth="1"/>
    <col min="13093" max="13093" width="18.140625" style="2" customWidth="1"/>
    <col min="13094" max="13094" width="26.7109375" style="2" customWidth="1"/>
    <col min="13095" max="13096" width="11.42578125" style="2" customWidth="1"/>
    <col min="13097" max="13097" width="14.28515625" style="2" customWidth="1"/>
    <col min="13098" max="13098" width="25" style="2" customWidth="1"/>
    <col min="13099" max="13100" width="11.42578125" style="2" customWidth="1"/>
    <col min="13101" max="13101" width="19.7109375" style="2" customWidth="1"/>
    <col min="13102" max="13102" width="11.42578125" style="2" customWidth="1"/>
    <col min="13103" max="13103" width="14.7109375" style="2" customWidth="1"/>
    <col min="13104" max="13110" width="11.42578125" style="2" customWidth="1"/>
    <col min="13111" max="13111" width="33.5703125" style="2" customWidth="1"/>
    <col min="13112" max="13345" width="11.42578125" style="2"/>
    <col min="13346" max="13346" width="15.7109375" style="2" customWidth="1"/>
    <col min="13347" max="13347" width="10.28515625" style="2" customWidth="1"/>
    <col min="13348" max="13348" width="16.42578125" style="2" customWidth="1"/>
    <col min="13349" max="13349" width="18.140625" style="2" customWidth="1"/>
    <col min="13350" max="13350" width="26.7109375" style="2" customWidth="1"/>
    <col min="13351" max="13352" width="11.42578125" style="2" customWidth="1"/>
    <col min="13353" max="13353" width="14.28515625" style="2" customWidth="1"/>
    <col min="13354" max="13354" width="25" style="2" customWidth="1"/>
    <col min="13355" max="13356" width="11.42578125" style="2" customWidth="1"/>
    <col min="13357" max="13357" width="19.7109375" style="2" customWidth="1"/>
    <col min="13358" max="13358" width="11.42578125" style="2" customWidth="1"/>
    <col min="13359" max="13359" width="14.7109375" style="2" customWidth="1"/>
    <col min="13360" max="13366" width="11.42578125" style="2" customWidth="1"/>
    <col min="13367" max="13367" width="33.5703125" style="2" customWidth="1"/>
    <col min="13368" max="13601" width="11.42578125" style="2"/>
    <col min="13602" max="13602" width="15.7109375" style="2" customWidth="1"/>
    <col min="13603" max="13603" width="10.28515625" style="2" customWidth="1"/>
    <col min="13604" max="13604" width="16.42578125" style="2" customWidth="1"/>
    <col min="13605" max="13605" width="18.140625" style="2" customWidth="1"/>
    <col min="13606" max="13606" width="26.7109375" style="2" customWidth="1"/>
    <col min="13607" max="13608" width="11.42578125" style="2" customWidth="1"/>
    <col min="13609" max="13609" width="14.28515625" style="2" customWidth="1"/>
    <col min="13610" max="13610" width="25" style="2" customWidth="1"/>
    <col min="13611" max="13612" width="11.42578125" style="2" customWidth="1"/>
    <col min="13613" max="13613" width="19.7109375" style="2" customWidth="1"/>
    <col min="13614" max="13614" width="11.42578125" style="2" customWidth="1"/>
    <col min="13615" max="13615" width="14.7109375" style="2" customWidth="1"/>
    <col min="13616" max="13622" width="11.42578125" style="2" customWidth="1"/>
    <col min="13623" max="13623" width="33.5703125" style="2" customWidth="1"/>
    <col min="13624" max="13857" width="11.42578125" style="2"/>
    <col min="13858" max="13858" width="15.7109375" style="2" customWidth="1"/>
    <col min="13859" max="13859" width="10.28515625" style="2" customWidth="1"/>
    <col min="13860" max="13860" width="16.42578125" style="2" customWidth="1"/>
    <col min="13861" max="13861" width="18.140625" style="2" customWidth="1"/>
    <col min="13862" max="13862" width="26.7109375" style="2" customWidth="1"/>
    <col min="13863" max="13864" width="11.42578125" style="2" customWidth="1"/>
    <col min="13865" max="13865" width="14.28515625" style="2" customWidth="1"/>
    <col min="13866" max="13866" width="25" style="2" customWidth="1"/>
    <col min="13867" max="13868" width="11.42578125" style="2" customWidth="1"/>
    <col min="13869" max="13869" width="19.7109375" style="2" customWidth="1"/>
    <col min="13870" max="13870" width="11.42578125" style="2" customWidth="1"/>
    <col min="13871" max="13871" width="14.7109375" style="2" customWidth="1"/>
    <col min="13872" max="13878" width="11.42578125" style="2" customWidth="1"/>
    <col min="13879" max="13879" width="33.5703125" style="2" customWidth="1"/>
    <col min="13880" max="14113" width="11.42578125" style="2"/>
    <col min="14114" max="14114" width="15.7109375" style="2" customWidth="1"/>
    <col min="14115" max="14115" width="10.28515625" style="2" customWidth="1"/>
    <col min="14116" max="14116" width="16.42578125" style="2" customWidth="1"/>
    <col min="14117" max="14117" width="18.140625" style="2" customWidth="1"/>
    <col min="14118" max="14118" width="26.7109375" style="2" customWidth="1"/>
    <col min="14119" max="14120" width="11.42578125" style="2" customWidth="1"/>
    <col min="14121" max="14121" width="14.28515625" style="2" customWidth="1"/>
    <col min="14122" max="14122" width="25" style="2" customWidth="1"/>
    <col min="14123" max="14124" width="11.42578125" style="2" customWidth="1"/>
    <col min="14125" max="14125" width="19.7109375" style="2" customWidth="1"/>
    <col min="14126" max="14126" width="11.42578125" style="2" customWidth="1"/>
    <col min="14127" max="14127" width="14.7109375" style="2" customWidth="1"/>
    <col min="14128" max="14134" width="11.42578125" style="2" customWidth="1"/>
    <col min="14135" max="14135" width="33.5703125" style="2" customWidth="1"/>
    <col min="14136" max="14369" width="11.42578125" style="2"/>
    <col min="14370" max="14370" width="15.7109375" style="2" customWidth="1"/>
    <col min="14371" max="14371" width="10.28515625" style="2" customWidth="1"/>
    <col min="14372" max="14372" width="16.42578125" style="2" customWidth="1"/>
    <col min="14373" max="14373" width="18.140625" style="2" customWidth="1"/>
    <col min="14374" max="14374" width="26.7109375" style="2" customWidth="1"/>
    <col min="14375" max="14376" width="11.42578125" style="2" customWidth="1"/>
    <col min="14377" max="14377" width="14.28515625" style="2" customWidth="1"/>
    <col min="14378" max="14378" width="25" style="2" customWidth="1"/>
    <col min="14379" max="14380" width="11.42578125" style="2" customWidth="1"/>
    <col min="14381" max="14381" width="19.7109375" style="2" customWidth="1"/>
    <col min="14382" max="14382" width="11.42578125" style="2" customWidth="1"/>
    <col min="14383" max="14383" width="14.7109375" style="2" customWidth="1"/>
    <col min="14384" max="14390" width="11.42578125" style="2" customWidth="1"/>
    <col min="14391" max="14391" width="33.5703125" style="2" customWidth="1"/>
    <col min="14392" max="14625" width="11.42578125" style="2"/>
    <col min="14626" max="14626" width="15.7109375" style="2" customWidth="1"/>
    <col min="14627" max="14627" width="10.28515625" style="2" customWidth="1"/>
    <col min="14628" max="14628" width="16.42578125" style="2" customWidth="1"/>
    <col min="14629" max="14629" width="18.140625" style="2" customWidth="1"/>
    <col min="14630" max="14630" width="26.7109375" style="2" customWidth="1"/>
    <col min="14631" max="14632" width="11.42578125" style="2" customWidth="1"/>
    <col min="14633" max="14633" width="14.28515625" style="2" customWidth="1"/>
    <col min="14634" max="14634" width="25" style="2" customWidth="1"/>
    <col min="14635" max="14636" width="11.42578125" style="2" customWidth="1"/>
    <col min="14637" max="14637" width="19.7109375" style="2" customWidth="1"/>
    <col min="14638" max="14638" width="11.42578125" style="2" customWidth="1"/>
    <col min="14639" max="14639" width="14.7109375" style="2" customWidth="1"/>
    <col min="14640" max="14646" width="11.42578125" style="2" customWidth="1"/>
    <col min="14647" max="14647" width="33.5703125" style="2" customWidth="1"/>
    <col min="14648" max="14881" width="11.42578125" style="2"/>
    <col min="14882" max="14882" width="15.7109375" style="2" customWidth="1"/>
    <col min="14883" max="14883" width="10.28515625" style="2" customWidth="1"/>
    <col min="14884" max="14884" width="16.42578125" style="2" customWidth="1"/>
    <col min="14885" max="14885" width="18.140625" style="2" customWidth="1"/>
    <col min="14886" max="14886" width="26.7109375" style="2" customWidth="1"/>
    <col min="14887" max="14888" width="11.42578125" style="2" customWidth="1"/>
    <col min="14889" max="14889" width="14.28515625" style="2" customWidth="1"/>
    <col min="14890" max="14890" width="25" style="2" customWidth="1"/>
    <col min="14891" max="14892" width="11.42578125" style="2" customWidth="1"/>
    <col min="14893" max="14893" width="19.7109375" style="2" customWidth="1"/>
    <col min="14894" max="14894" width="11.42578125" style="2" customWidth="1"/>
    <col min="14895" max="14895" width="14.7109375" style="2" customWidth="1"/>
    <col min="14896" max="14902" width="11.42578125" style="2" customWidth="1"/>
    <col min="14903" max="14903" width="33.5703125" style="2" customWidth="1"/>
    <col min="14904" max="15137" width="11.42578125" style="2"/>
    <col min="15138" max="15138" width="15.7109375" style="2" customWidth="1"/>
    <col min="15139" max="15139" width="10.28515625" style="2" customWidth="1"/>
    <col min="15140" max="15140" width="16.42578125" style="2" customWidth="1"/>
    <col min="15141" max="15141" width="18.140625" style="2" customWidth="1"/>
    <col min="15142" max="15142" width="26.7109375" style="2" customWidth="1"/>
    <col min="15143" max="15144" width="11.42578125" style="2" customWidth="1"/>
    <col min="15145" max="15145" width="14.28515625" style="2" customWidth="1"/>
    <col min="15146" max="15146" width="25" style="2" customWidth="1"/>
    <col min="15147" max="15148" width="11.42578125" style="2" customWidth="1"/>
    <col min="15149" max="15149" width="19.7109375" style="2" customWidth="1"/>
    <col min="15150" max="15150" width="11.42578125" style="2" customWidth="1"/>
    <col min="15151" max="15151" width="14.7109375" style="2" customWidth="1"/>
    <col min="15152" max="15158" width="11.42578125" style="2" customWidth="1"/>
    <col min="15159" max="15159" width="33.5703125" style="2" customWidth="1"/>
    <col min="15160" max="15393" width="11.42578125" style="2"/>
    <col min="15394" max="15394" width="15.7109375" style="2" customWidth="1"/>
    <col min="15395" max="15395" width="10.28515625" style="2" customWidth="1"/>
    <col min="15396" max="15396" width="16.42578125" style="2" customWidth="1"/>
    <col min="15397" max="15397" width="18.140625" style="2" customWidth="1"/>
    <col min="15398" max="15398" width="26.7109375" style="2" customWidth="1"/>
    <col min="15399" max="15400" width="11.42578125" style="2" customWidth="1"/>
    <col min="15401" max="15401" width="14.28515625" style="2" customWidth="1"/>
    <col min="15402" max="15402" width="25" style="2" customWidth="1"/>
    <col min="15403" max="15404" width="11.42578125" style="2" customWidth="1"/>
    <col min="15405" max="15405" width="19.7109375" style="2" customWidth="1"/>
    <col min="15406" max="15406" width="11.42578125" style="2" customWidth="1"/>
    <col min="15407" max="15407" width="14.7109375" style="2" customWidth="1"/>
    <col min="15408" max="15414" width="11.42578125" style="2" customWidth="1"/>
    <col min="15415" max="15415" width="33.5703125" style="2" customWidth="1"/>
    <col min="15416" max="15649" width="11.42578125" style="2"/>
    <col min="15650" max="15650" width="15.7109375" style="2" customWidth="1"/>
    <col min="15651" max="15651" width="10.28515625" style="2" customWidth="1"/>
    <col min="15652" max="15652" width="16.42578125" style="2" customWidth="1"/>
    <col min="15653" max="15653" width="18.140625" style="2" customWidth="1"/>
    <col min="15654" max="15654" width="26.7109375" style="2" customWidth="1"/>
    <col min="15655" max="15656" width="11.42578125" style="2" customWidth="1"/>
    <col min="15657" max="15657" width="14.28515625" style="2" customWidth="1"/>
    <col min="15658" max="15658" width="25" style="2" customWidth="1"/>
    <col min="15659" max="15660" width="11.42578125" style="2" customWidth="1"/>
    <col min="15661" max="15661" width="19.7109375" style="2" customWidth="1"/>
    <col min="15662" max="15662" width="11.42578125" style="2" customWidth="1"/>
    <col min="15663" max="15663" width="14.7109375" style="2" customWidth="1"/>
    <col min="15664" max="15670" width="11.42578125" style="2" customWidth="1"/>
    <col min="15671" max="15671" width="33.5703125" style="2" customWidth="1"/>
    <col min="15672" max="15905" width="11.42578125" style="2"/>
    <col min="15906" max="15906" width="15.7109375" style="2" customWidth="1"/>
    <col min="15907" max="15907" width="10.28515625" style="2" customWidth="1"/>
    <col min="15908" max="15908" width="16.42578125" style="2" customWidth="1"/>
    <col min="15909" max="15909" width="18.140625" style="2" customWidth="1"/>
    <col min="15910" max="15910" width="26.7109375" style="2" customWidth="1"/>
    <col min="15911" max="15912" width="11.42578125" style="2" customWidth="1"/>
    <col min="15913" max="15913" width="14.28515625" style="2" customWidth="1"/>
    <col min="15914" max="15914" width="25" style="2" customWidth="1"/>
    <col min="15915" max="15916" width="11.42578125" style="2" customWidth="1"/>
    <col min="15917" max="15917" width="19.7109375" style="2" customWidth="1"/>
    <col min="15918" max="15918" width="11.42578125" style="2" customWidth="1"/>
    <col min="15919" max="15919" width="14.7109375" style="2" customWidth="1"/>
    <col min="15920" max="15926" width="11.42578125" style="2" customWidth="1"/>
    <col min="15927" max="15927" width="33.5703125" style="2" customWidth="1"/>
    <col min="15928" max="16161" width="11.42578125" style="2"/>
    <col min="16162" max="16162" width="15.7109375" style="2" customWidth="1"/>
    <col min="16163" max="16163" width="10.28515625" style="2" customWidth="1"/>
    <col min="16164" max="16164" width="16.42578125" style="2" customWidth="1"/>
    <col min="16165" max="16165" width="18.140625" style="2" customWidth="1"/>
    <col min="16166" max="16166" width="26.7109375" style="2" customWidth="1"/>
    <col min="16167" max="16168" width="11.42578125" style="2" customWidth="1"/>
    <col min="16169" max="16169" width="14.28515625" style="2" customWidth="1"/>
    <col min="16170" max="16170" width="25" style="2" customWidth="1"/>
    <col min="16171" max="16172" width="11.42578125" style="2" customWidth="1"/>
    <col min="16173" max="16173" width="19.7109375" style="2" customWidth="1"/>
    <col min="16174" max="16174" width="11.42578125" style="2" customWidth="1"/>
    <col min="16175" max="16175" width="14.7109375" style="2" customWidth="1"/>
    <col min="16176" max="16182" width="11.42578125" style="2" customWidth="1"/>
    <col min="16183" max="16183" width="33.5703125" style="2" customWidth="1"/>
    <col min="16184" max="16384" width="11.42578125" style="2"/>
  </cols>
  <sheetData>
    <row r="1" spans="1:61" ht="13.5" thickBot="1">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61" ht="29.25" customHeight="1">
      <c r="A2" s="730" t="s">
        <v>30</v>
      </c>
      <c r="B2" s="731"/>
      <c r="C2" s="734" t="s">
        <v>1335</v>
      </c>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62" t="s">
        <v>701</v>
      </c>
      <c r="BC2" s="762"/>
      <c r="BD2" s="763"/>
    </row>
    <row r="3" spans="1:61" ht="30.75" customHeight="1">
      <c r="A3" s="732"/>
      <c r="B3" s="733"/>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64" t="s">
        <v>1197</v>
      </c>
      <c r="BC3" s="764"/>
      <c r="BD3" s="765"/>
    </row>
    <row r="4" spans="1:61" ht="21" customHeight="1">
      <c r="A4" s="732"/>
      <c r="B4" s="733"/>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64" t="s">
        <v>1336</v>
      </c>
      <c r="BC4" s="764"/>
      <c r="BD4" s="765"/>
    </row>
    <row r="5" spans="1:61" ht="27.75" customHeight="1" thickBot="1">
      <c r="A5" s="769" t="s">
        <v>31</v>
      </c>
      <c r="B5" s="770"/>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c r="BC5" s="770"/>
      <c r="BD5" s="771"/>
    </row>
    <row r="6" spans="1:61" s="109" customFormat="1" ht="46.5" customHeight="1" thickBot="1">
      <c r="A6" s="756" t="s">
        <v>718</v>
      </c>
      <c r="B6" s="727"/>
      <c r="C6" s="756" t="s">
        <v>27</v>
      </c>
      <c r="D6" s="757"/>
      <c r="E6" s="757"/>
      <c r="F6" s="757"/>
      <c r="G6" s="727"/>
      <c r="H6" s="631" t="s">
        <v>162</v>
      </c>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758" t="s">
        <v>141</v>
      </c>
      <c r="BA6" s="759"/>
      <c r="BB6" s="736" t="s">
        <v>142</v>
      </c>
      <c r="BC6" s="737"/>
      <c r="BD6" s="738"/>
    </row>
    <row r="7" spans="1:61" s="109" customFormat="1" ht="19.5" customHeight="1" thickBot="1">
      <c r="A7" s="666" t="s">
        <v>719</v>
      </c>
      <c r="B7" s="720" t="s">
        <v>720</v>
      </c>
      <c r="C7" s="666" t="s">
        <v>161</v>
      </c>
      <c r="D7" s="723" t="s">
        <v>176</v>
      </c>
      <c r="E7" s="723" t="s">
        <v>1195</v>
      </c>
      <c r="F7" s="724" t="s">
        <v>28</v>
      </c>
      <c r="G7" s="727" t="s">
        <v>29</v>
      </c>
      <c r="H7" s="739" t="s">
        <v>163</v>
      </c>
      <c r="I7" s="634"/>
      <c r="J7" s="634"/>
      <c r="K7" s="636" t="s">
        <v>837</v>
      </c>
      <c r="L7" s="636"/>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7"/>
      <c r="AR7" s="307"/>
      <c r="AS7" s="633" t="s">
        <v>916</v>
      </c>
      <c r="AT7" s="634"/>
      <c r="AU7" s="634"/>
      <c r="AV7" s="634"/>
      <c r="AW7" s="634"/>
      <c r="AX7" s="634"/>
      <c r="AY7" s="635"/>
      <c r="AZ7" s="304"/>
      <c r="BA7" s="305"/>
      <c r="BB7" s="306"/>
      <c r="BC7" s="300"/>
      <c r="BD7" s="301"/>
      <c r="BE7" s="263"/>
      <c r="BF7" s="263"/>
      <c r="BG7" s="263"/>
      <c r="BH7" s="263"/>
      <c r="BI7" s="263"/>
    </row>
    <row r="8" spans="1:61" s="109" customFormat="1" ht="26.25" customHeight="1">
      <c r="A8" s="667"/>
      <c r="B8" s="721"/>
      <c r="C8" s="667"/>
      <c r="D8" s="699"/>
      <c r="E8" s="699"/>
      <c r="F8" s="725"/>
      <c r="G8" s="725"/>
      <c r="H8" s="639" t="s">
        <v>33</v>
      </c>
      <c r="I8" s="639"/>
      <c r="J8" s="639"/>
      <c r="K8" s="713" t="s">
        <v>966</v>
      </c>
      <c r="L8" s="714"/>
      <c r="M8" s="647" t="s">
        <v>967</v>
      </c>
      <c r="N8" s="647"/>
      <c r="O8" s="647"/>
      <c r="P8" s="647"/>
      <c r="Q8" s="647"/>
      <c r="R8" s="647"/>
      <c r="S8" s="647"/>
      <c r="T8" s="647"/>
      <c r="U8" s="647"/>
      <c r="V8" s="647"/>
      <c r="W8" s="647"/>
      <c r="X8" s="647"/>
      <c r="Y8" s="647"/>
      <c r="Z8" s="647"/>
      <c r="AA8" s="647"/>
      <c r="AB8" s="647"/>
      <c r="AC8" s="774" t="s">
        <v>823</v>
      </c>
      <c r="AD8" s="775"/>
      <c r="AE8" s="746"/>
      <c r="AF8" s="774" t="s">
        <v>969</v>
      </c>
      <c r="AG8" s="647"/>
      <c r="AH8" s="775"/>
      <c r="AI8" s="641" t="s">
        <v>970</v>
      </c>
      <c r="AJ8" s="642"/>
      <c r="AK8" s="641" t="s">
        <v>827</v>
      </c>
      <c r="AL8" s="642" t="s">
        <v>828</v>
      </c>
      <c r="AM8" s="262"/>
      <c r="AN8" s="749" t="s">
        <v>971</v>
      </c>
      <c r="AO8" s="750"/>
      <c r="AP8" s="660" t="s">
        <v>35</v>
      </c>
      <c r="AQ8" s="663" t="s">
        <v>36</v>
      </c>
      <c r="AR8" s="110" t="s">
        <v>34</v>
      </c>
      <c r="AS8" s="666" t="s">
        <v>694</v>
      </c>
      <c r="AT8" s="638" t="s">
        <v>816</v>
      </c>
      <c r="AU8" s="638" t="s">
        <v>32</v>
      </c>
      <c r="AV8" s="638" t="s">
        <v>137</v>
      </c>
      <c r="AW8" s="772" t="s">
        <v>39</v>
      </c>
      <c r="AX8" s="773" t="s">
        <v>38</v>
      </c>
      <c r="AY8" s="714"/>
      <c r="AZ8" s="621"/>
      <c r="BA8" s="623"/>
      <c r="BB8" s="625"/>
      <c r="BC8" s="627"/>
      <c r="BD8" s="629"/>
    </row>
    <row r="9" spans="1:61" s="109" customFormat="1" ht="52.5" customHeight="1" thickBot="1">
      <c r="A9" s="667"/>
      <c r="B9" s="721"/>
      <c r="C9" s="667"/>
      <c r="D9" s="699"/>
      <c r="E9" s="699"/>
      <c r="F9" s="725"/>
      <c r="G9" s="728"/>
      <c r="H9" s="744" t="s">
        <v>35</v>
      </c>
      <c r="I9" s="760" t="s">
        <v>36</v>
      </c>
      <c r="J9" s="111" t="s">
        <v>37</v>
      </c>
      <c r="K9" s="715"/>
      <c r="L9" s="716"/>
      <c r="M9" s="648"/>
      <c r="N9" s="648"/>
      <c r="O9" s="648"/>
      <c r="P9" s="648"/>
      <c r="Q9" s="648"/>
      <c r="R9" s="648"/>
      <c r="S9" s="648"/>
      <c r="T9" s="648"/>
      <c r="U9" s="648"/>
      <c r="V9" s="648"/>
      <c r="W9" s="648"/>
      <c r="X9" s="648"/>
      <c r="Y9" s="648"/>
      <c r="Z9" s="648"/>
      <c r="AA9" s="648"/>
      <c r="AB9" s="648"/>
      <c r="AC9" s="658"/>
      <c r="AD9" s="776"/>
      <c r="AE9" s="747"/>
      <c r="AF9" s="658"/>
      <c r="AG9" s="780"/>
      <c r="AH9" s="776"/>
      <c r="AI9" s="643"/>
      <c r="AJ9" s="644"/>
      <c r="AK9" s="643"/>
      <c r="AL9" s="644"/>
      <c r="AM9" s="658"/>
      <c r="AN9" s="751"/>
      <c r="AO9" s="752"/>
      <c r="AP9" s="661"/>
      <c r="AQ9" s="664"/>
      <c r="AR9" s="112" t="s">
        <v>37</v>
      </c>
      <c r="AS9" s="667"/>
      <c r="AT9" s="639"/>
      <c r="AU9" s="639"/>
      <c r="AV9" s="639"/>
      <c r="AW9" s="742"/>
      <c r="AX9" s="717"/>
      <c r="AY9" s="716"/>
      <c r="AZ9" s="621"/>
      <c r="BA9" s="623"/>
      <c r="BB9" s="625"/>
      <c r="BC9" s="627"/>
      <c r="BD9" s="629"/>
    </row>
    <row r="10" spans="1:61" s="109" customFormat="1" ht="25.5" customHeight="1" thickBot="1">
      <c r="A10" s="667"/>
      <c r="B10" s="721"/>
      <c r="C10" s="667"/>
      <c r="D10" s="699"/>
      <c r="E10" s="699"/>
      <c r="F10" s="725"/>
      <c r="G10" s="728"/>
      <c r="H10" s="744"/>
      <c r="I10" s="760"/>
      <c r="J10" s="308" t="s">
        <v>2</v>
      </c>
      <c r="K10" s="717"/>
      <c r="L10" s="716"/>
      <c r="M10" s="649" t="s">
        <v>818</v>
      </c>
      <c r="N10" s="650"/>
      <c r="O10" s="651"/>
      <c r="P10" s="107">
        <f>IF(O10="Adecuado",15,0)</f>
        <v>0</v>
      </c>
      <c r="Q10" s="108" t="s">
        <v>148</v>
      </c>
      <c r="R10" s="704" t="s">
        <v>833</v>
      </c>
      <c r="S10" s="108" t="s">
        <v>819</v>
      </c>
      <c r="T10" s="704" t="s">
        <v>833</v>
      </c>
      <c r="U10" s="108" t="s">
        <v>820</v>
      </c>
      <c r="V10" s="704" t="s">
        <v>833</v>
      </c>
      <c r="W10" s="108" t="s">
        <v>821</v>
      </c>
      <c r="X10" s="107">
        <f>IF(W10="Se investigan y resuelven oportunamente",15,0)</f>
        <v>0</v>
      </c>
      <c r="Y10" s="108" t="s">
        <v>518</v>
      </c>
      <c r="Z10" s="783"/>
      <c r="AA10" s="652" t="s">
        <v>957</v>
      </c>
      <c r="AB10" s="653"/>
      <c r="AC10" s="777" t="s">
        <v>968</v>
      </c>
      <c r="AD10" s="778"/>
      <c r="AE10" s="747"/>
      <c r="AF10" s="658"/>
      <c r="AG10" s="780"/>
      <c r="AH10" s="776"/>
      <c r="AI10" s="643"/>
      <c r="AJ10" s="644"/>
      <c r="AK10" s="643"/>
      <c r="AL10" s="644"/>
      <c r="AM10" s="658"/>
      <c r="AN10" s="753" t="s">
        <v>697</v>
      </c>
      <c r="AO10" s="654" t="s">
        <v>698</v>
      </c>
      <c r="AP10" s="661"/>
      <c r="AQ10" s="664"/>
      <c r="AR10" s="113" t="s">
        <v>2</v>
      </c>
      <c r="AS10" s="667"/>
      <c r="AT10" s="639"/>
      <c r="AU10" s="639"/>
      <c r="AV10" s="639"/>
      <c r="AW10" s="742"/>
      <c r="AX10" s="717"/>
      <c r="AY10" s="716"/>
      <c r="AZ10" s="621"/>
      <c r="BA10" s="623"/>
      <c r="BB10" s="625"/>
      <c r="BC10" s="627"/>
      <c r="BD10" s="629"/>
    </row>
    <row r="11" spans="1:61" s="109" customFormat="1" ht="18.75" customHeight="1">
      <c r="A11" s="667"/>
      <c r="B11" s="721"/>
      <c r="C11" s="667"/>
      <c r="D11" s="699"/>
      <c r="E11" s="699"/>
      <c r="F11" s="725"/>
      <c r="G11" s="728"/>
      <c r="H11" s="744"/>
      <c r="I11" s="760"/>
      <c r="J11" s="309" t="s">
        <v>785</v>
      </c>
      <c r="K11" s="717"/>
      <c r="L11" s="716"/>
      <c r="M11" s="672" t="s">
        <v>508</v>
      </c>
      <c r="N11" s="698" t="s">
        <v>833</v>
      </c>
      <c r="O11" s="674" t="s">
        <v>830</v>
      </c>
      <c r="P11" s="701" t="s">
        <v>833</v>
      </c>
      <c r="Q11" s="696" t="s">
        <v>829</v>
      </c>
      <c r="R11" s="702"/>
      <c r="S11" s="696" t="s">
        <v>512</v>
      </c>
      <c r="T11" s="702"/>
      <c r="U11" s="696" t="s">
        <v>795</v>
      </c>
      <c r="V11" s="702"/>
      <c r="W11" s="696" t="s">
        <v>516</v>
      </c>
      <c r="X11" s="701">
        <f>IF(W13="Se investigan y resuelven oportunamente",15,0)</f>
        <v>0</v>
      </c>
      <c r="Y11" s="696" t="s">
        <v>796</v>
      </c>
      <c r="Z11" s="784"/>
      <c r="AA11" s="669" t="s">
        <v>822</v>
      </c>
      <c r="AB11" s="766" t="s">
        <v>826</v>
      </c>
      <c r="AC11" s="781" t="s">
        <v>834</v>
      </c>
      <c r="AD11" s="779" t="s">
        <v>523</v>
      </c>
      <c r="AE11" s="747"/>
      <c r="AF11" s="657" t="s">
        <v>824</v>
      </c>
      <c r="AG11" s="100"/>
      <c r="AH11" s="786" t="s">
        <v>825</v>
      </c>
      <c r="AI11" s="643"/>
      <c r="AJ11" s="644"/>
      <c r="AK11" s="643"/>
      <c r="AL11" s="644"/>
      <c r="AM11" s="658"/>
      <c r="AN11" s="754"/>
      <c r="AO11" s="655"/>
      <c r="AP11" s="661"/>
      <c r="AQ11" s="664"/>
      <c r="AR11" s="114" t="s">
        <v>3</v>
      </c>
      <c r="AS11" s="667"/>
      <c r="AT11" s="639"/>
      <c r="AU11" s="639"/>
      <c r="AV11" s="639"/>
      <c r="AW11" s="742"/>
      <c r="AX11" s="718"/>
      <c r="AY11" s="719"/>
      <c r="AZ11" s="621"/>
      <c r="BA11" s="623"/>
      <c r="BB11" s="625"/>
      <c r="BC11" s="627"/>
      <c r="BD11" s="629"/>
    </row>
    <row r="12" spans="1:61" s="109" customFormat="1" ht="21.75" customHeight="1">
      <c r="A12" s="667"/>
      <c r="B12" s="721"/>
      <c r="C12" s="667"/>
      <c r="D12" s="699"/>
      <c r="E12" s="699"/>
      <c r="F12" s="725"/>
      <c r="G12" s="728"/>
      <c r="H12" s="744"/>
      <c r="I12" s="760"/>
      <c r="J12" s="310" t="s">
        <v>4</v>
      </c>
      <c r="K12" s="718"/>
      <c r="L12" s="719"/>
      <c r="M12" s="672"/>
      <c r="N12" s="699"/>
      <c r="O12" s="674"/>
      <c r="P12" s="702"/>
      <c r="Q12" s="696"/>
      <c r="R12" s="702"/>
      <c r="S12" s="696"/>
      <c r="T12" s="702"/>
      <c r="U12" s="696"/>
      <c r="V12" s="702"/>
      <c r="W12" s="696"/>
      <c r="X12" s="702"/>
      <c r="Y12" s="696"/>
      <c r="Z12" s="784"/>
      <c r="AA12" s="670"/>
      <c r="AB12" s="767"/>
      <c r="AC12" s="781"/>
      <c r="AD12" s="644"/>
      <c r="AE12" s="747"/>
      <c r="AF12" s="658"/>
      <c r="AG12" s="100"/>
      <c r="AH12" s="787"/>
      <c r="AI12" s="643"/>
      <c r="AJ12" s="644"/>
      <c r="AK12" s="643"/>
      <c r="AL12" s="644"/>
      <c r="AM12" s="658"/>
      <c r="AN12" s="754"/>
      <c r="AO12" s="655"/>
      <c r="AP12" s="661"/>
      <c r="AQ12" s="664"/>
      <c r="AR12" s="115" t="s">
        <v>4</v>
      </c>
      <c r="AS12" s="667"/>
      <c r="AT12" s="639"/>
      <c r="AU12" s="639"/>
      <c r="AV12" s="639"/>
      <c r="AW12" s="742"/>
      <c r="AX12" s="740" t="s">
        <v>109</v>
      </c>
      <c r="AY12" s="742" t="s">
        <v>108</v>
      </c>
      <c r="AZ12" s="621"/>
      <c r="BA12" s="623"/>
      <c r="BB12" s="625"/>
      <c r="BC12" s="627"/>
      <c r="BD12" s="629"/>
    </row>
    <row r="13" spans="1:61" s="109" customFormat="1" ht="33.75" customHeight="1" thickBot="1">
      <c r="A13" s="668"/>
      <c r="B13" s="722"/>
      <c r="C13" s="668"/>
      <c r="D13" s="700"/>
      <c r="E13" s="700"/>
      <c r="F13" s="726"/>
      <c r="G13" s="729"/>
      <c r="H13" s="745"/>
      <c r="I13" s="761"/>
      <c r="J13" s="311" t="s">
        <v>5</v>
      </c>
      <c r="K13" s="316" t="s">
        <v>699</v>
      </c>
      <c r="L13" s="317" t="s">
        <v>700</v>
      </c>
      <c r="M13" s="673"/>
      <c r="N13" s="700"/>
      <c r="O13" s="675"/>
      <c r="P13" s="703"/>
      <c r="Q13" s="697"/>
      <c r="R13" s="703"/>
      <c r="S13" s="697"/>
      <c r="T13" s="703"/>
      <c r="U13" s="697"/>
      <c r="V13" s="703"/>
      <c r="W13" s="697"/>
      <c r="X13" s="703"/>
      <c r="Y13" s="697"/>
      <c r="Z13" s="785"/>
      <c r="AA13" s="671"/>
      <c r="AB13" s="768"/>
      <c r="AC13" s="782"/>
      <c r="AD13" s="646"/>
      <c r="AE13" s="748"/>
      <c r="AF13" s="659"/>
      <c r="AG13" s="302"/>
      <c r="AH13" s="788"/>
      <c r="AI13" s="645"/>
      <c r="AJ13" s="646"/>
      <c r="AK13" s="645"/>
      <c r="AL13" s="646"/>
      <c r="AM13" s="659"/>
      <c r="AN13" s="755"/>
      <c r="AO13" s="656"/>
      <c r="AP13" s="662"/>
      <c r="AQ13" s="665"/>
      <c r="AR13" s="303" t="s">
        <v>5</v>
      </c>
      <c r="AS13" s="668"/>
      <c r="AT13" s="640"/>
      <c r="AU13" s="640"/>
      <c r="AV13" s="640"/>
      <c r="AW13" s="743"/>
      <c r="AX13" s="741"/>
      <c r="AY13" s="743"/>
      <c r="AZ13" s="622"/>
      <c r="BA13" s="624"/>
      <c r="BB13" s="626"/>
      <c r="BC13" s="628"/>
      <c r="BD13" s="630"/>
    </row>
    <row r="14" spans="1:61" ht="409.6" customHeight="1" thickBot="1">
      <c r="A14" s="465" t="s">
        <v>69</v>
      </c>
      <c r="B14" s="467"/>
      <c r="C14" s="423" t="s">
        <v>187</v>
      </c>
      <c r="D14" s="424" t="s">
        <v>973</v>
      </c>
      <c r="E14" s="424" t="s">
        <v>72</v>
      </c>
      <c r="F14" s="425" t="s">
        <v>974</v>
      </c>
      <c r="G14" s="467" t="s">
        <v>975</v>
      </c>
      <c r="H14" s="426">
        <v>2</v>
      </c>
      <c r="I14" s="424">
        <v>4</v>
      </c>
      <c r="J14" s="471" t="str">
        <f>IF(E14="8. Corrupción",IF(OR(AND(H14=1,I14=5),AND(H14=2,I14=5),AND(H14=3,I14=4),(H14+I14&gt;=8)),"Extrema",IF(OR(AND(H14=1,I14=4),AND(H14=2,I14=4),AND(H14=4,I14=3),AND(H14=3,I14=3)),"Alta",IF(OR(AND(H14=1,I14=3),AND(H14=2,I14=3)),"Moderada","Error - para riesgo de Corrupción el Impacto aplica desde 3"))),IF(H14+I14=0,"",IF(OR(AND(H14=3,I14=4),(AND(H14=2,I14=5)),(AND(H14=1,I14=5))),"Extrema",IF(OR(AND(H14=3,I14=1),(AND(H14=2,I14=2))),"Baja",IF(OR(AND(H14=4,I14=1),AND(H14=3,I14=2),AND(H14=2,I14=3),AND(H14=1,I14=3)),"Moderada",IF(H14+I14&gt;=8,"Extrema",IF(H14+I14&lt;4,"Baja",IF(H14+I14&gt;=6,"Alta","Alta"))))))))</f>
        <v>Alta</v>
      </c>
      <c r="K14" s="472" t="s">
        <v>98</v>
      </c>
      <c r="L14" s="473" t="s">
        <v>1364</v>
      </c>
      <c r="M14" s="474" t="s">
        <v>509</v>
      </c>
      <c r="N14" s="475">
        <f t="shared" ref="N14:N70" si="0">IF(M14="Asignado",15,0)</f>
        <v>15</v>
      </c>
      <c r="O14" s="384" t="s">
        <v>289</v>
      </c>
      <c r="P14" s="475">
        <f>IF(O14="Adecuado",15,0)</f>
        <v>15</v>
      </c>
      <c r="Q14" s="384" t="s">
        <v>291</v>
      </c>
      <c r="R14" s="475">
        <f>IF(Q14="Oportuna",15,0)</f>
        <v>15</v>
      </c>
      <c r="S14" s="384" t="s">
        <v>303</v>
      </c>
      <c r="T14" s="475">
        <f>IF(S14="Prevenir",15,IF(S14="Detectar",10,0))</f>
        <v>15</v>
      </c>
      <c r="U14" s="384" t="s">
        <v>295</v>
      </c>
      <c r="V14" s="475">
        <f>IF(U14="Confiable",15,0)</f>
        <v>15</v>
      </c>
      <c r="W14" s="384" t="s">
        <v>297</v>
      </c>
      <c r="X14" s="475">
        <f>IF(W14="Se investigan y resuelven oportunamente",15,0)</f>
        <v>15</v>
      </c>
      <c r="Y14" s="384" t="s">
        <v>299</v>
      </c>
      <c r="Z14" s="475">
        <f t="shared" ref="Z14" si="1">IF(Y14="Completa",10,IF(Y14="incompleta",5,0))</f>
        <v>10</v>
      </c>
      <c r="AA14" s="476">
        <f t="shared" ref="AA14:AA17" si="2">N14+P14+R14+T14+V14+X14+Z14</f>
        <v>100</v>
      </c>
      <c r="AB14" s="477" t="str">
        <f>IF(AA14&gt;=96,"Fuerte",IF(AA14&gt;=86,"Moderado",IF(AA14&gt;=0,"Débil","")))</f>
        <v>Fuerte</v>
      </c>
      <c r="AC14" s="410" t="s">
        <v>1204</v>
      </c>
      <c r="AD14" s="477" t="str">
        <f>IF(AC14="Siempre se ejecuta","Fuerte",IF(AC14="Algunas veces","Moderado",IF(AC14="no se ejecuta","Débil","")))</f>
        <v>Fuerte</v>
      </c>
      <c r="AE14" s="477" t="str">
        <f t="shared" ref="AE14" si="3">AB14&amp;AD14</f>
        <v>FuerteFuerte</v>
      </c>
      <c r="AF14" s="477" t="str">
        <f>IFERROR(VLOOKUP(AE14,PARAMETROS!$BH$2:$BJ$10,3,FALSE),"")</f>
        <v>Fuerte</v>
      </c>
      <c r="AG14" s="477">
        <f t="shared" ref="AG14" si="4">IF(AF14="fuerte",100,IF(AF14="Moderado",50,IF(AF14="débil",0,"")))</f>
        <v>100</v>
      </c>
      <c r="AH14" s="478" t="str">
        <f>IFERROR(VLOOKUP(AE14,PARAMETROS!$BH$2:$BJ$10,2,FALSE),"")</f>
        <v>No</v>
      </c>
      <c r="AI14" s="479">
        <f>IFERROR(AVERAGE(AG14:AG14),0)</f>
        <v>100</v>
      </c>
      <c r="AJ14" s="477" t="str">
        <f>IF(AI14&gt;=100,"Fuerte",IF(AI14&gt;=50,"Moderado",IF(AI14&gt;=0,"Débil","")))</f>
        <v>Fuerte</v>
      </c>
      <c r="AK14" s="410" t="s">
        <v>1205</v>
      </c>
      <c r="AL14" s="410" t="s">
        <v>1205</v>
      </c>
      <c r="AM14" s="432" t="str">
        <f>+AJ14&amp;AK14&amp;AL14</f>
        <v>FuerteDirectamenteDirectamente</v>
      </c>
      <c r="AN14" s="480">
        <f>IFERROR(VLOOKUP(AM14,PARAMETROS!$BD$1:$BG$9,2,FALSE),0)</f>
        <v>2</v>
      </c>
      <c r="AO14" s="481">
        <f>IF(E14&lt;&gt;"8. Corrupción",IFERROR(VLOOKUP(AM14,PARAMETROS!$BD$1:$BG$9,3,FALSE),0),0)</f>
        <v>2</v>
      </c>
      <c r="AP14" s="482">
        <f>IF(H14 ="",0,IF(H14-AN14&lt;=0,1,H14-AN14))</f>
        <v>1</v>
      </c>
      <c r="AQ14" s="483">
        <f>IF(E14&lt;&gt;"8. Corrupción",IF(I14="",0,IF(I14-AO14=0,1,I14-AO14)),I14)</f>
        <v>2</v>
      </c>
      <c r="AR14" s="484" t="str">
        <f>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Baja</v>
      </c>
      <c r="AS14" s="423" t="s">
        <v>202</v>
      </c>
      <c r="AT14" s="485" t="s">
        <v>1364</v>
      </c>
      <c r="AU14" s="424" t="s">
        <v>976</v>
      </c>
      <c r="AV14" s="424" t="s">
        <v>977</v>
      </c>
      <c r="AW14" s="424" t="s">
        <v>978</v>
      </c>
      <c r="AX14" s="436">
        <v>43467</v>
      </c>
      <c r="AY14" s="486">
        <v>43830</v>
      </c>
      <c r="AZ14" s="472" t="s">
        <v>1428</v>
      </c>
      <c r="BA14" s="487">
        <v>1</v>
      </c>
      <c r="BB14" s="488" t="s">
        <v>1429</v>
      </c>
      <c r="BC14" s="401" t="s">
        <v>127</v>
      </c>
      <c r="BD14" s="467"/>
    </row>
    <row r="15" spans="1:61" ht="214.5" customHeight="1" thickBot="1">
      <c r="A15" s="423"/>
      <c r="B15" s="467" t="s">
        <v>144</v>
      </c>
      <c r="C15" s="423" t="s">
        <v>187</v>
      </c>
      <c r="D15" s="424" t="s">
        <v>979</v>
      </c>
      <c r="E15" s="424" t="s">
        <v>72</v>
      </c>
      <c r="F15" s="425" t="s">
        <v>980</v>
      </c>
      <c r="G15" s="467" t="s">
        <v>1365</v>
      </c>
      <c r="H15" s="426">
        <v>4</v>
      </c>
      <c r="I15" s="424">
        <v>4</v>
      </c>
      <c r="J15" s="471" t="str">
        <f>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Extrema</v>
      </c>
      <c r="K15" s="472" t="s">
        <v>81</v>
      </c>
      <c r="L15" s="473" t="s">
        <v>981</v>
      </c>
      <c r="M15" s="474" t="s">
        <v>509</v>
      </c>
      <c r="N15" s="475">
        <f t="shared" si="0"/>
        <v>15</v>
      </c>
      <c r="O15" s="384" t="s">
        <v>289</v>
      </c>
      <c r="P15" s="475">
        <f>IF(O15="Adecuado",15,0)</f>
        <v>15</v>
      </c>
      <c r="Q15" s="384" t="s">
        <v>291</v>
      </c>
      <c r="R15" s="475">
        <f>IF(Q15="Oportuna",15,0)</f>
        <v>15</v>
      </c>
      <c r="S15" s="384" t="s">
        <v>303</v>
      </c>
      <c r="T15" s="475">
        <f>IF(S15="Prevenir",15,IF(S15="Detectar",10,0))</f>
        <v>15</v>
      </c>
      <c r="U15" s="384" t="s">
        <v>295</v>
      </c>
      <c r="V15" s="475">
        <f>IF(U15="Confiable",15,0)</f>
        <v>15</v>
      </c>
      <c r="W15" s="384" t="s">
        <v>297</v>
      </c>
      <c r="X15" s="475">
        <f>IF(W15="Se investigan y resuelven oportunamente",15,0)</f>
        <v>15</v>
      </c>
      <c r="Y15" s="384" t="s">
        <v>299</v>
      </c>
      <c r="Z15" s="475">
        <f t="shared" ref="Z15" si="5">IF(Y15="Completa",10,IF(Y15="incompleta",5,0))</f>
        <v>10</v>
      </c>
      <c r="AA15" s="476">
        <f t="shared" si="2"/>
        <v>100</v>
      </c>
      <c r="AB15" s="477" t="str">
        <f t="shared" ref="AB15:AB53" si="6">IF(AA15&gt;=96,"Fuerte",IF(AA15&gt;=86,"Moderado",IF(AA15&gt;=0,"Débil","")))</f>
        <v>Fuerte</v>
      </c>
      <c r="AC15" s="410" t="s">
        <v>1204</v>
      </c>
      <c r="AD15" s="477" t="str">
        <f>IF(AC15="Siempre se ejecuta","Fuerte",IF(AC15="Algunas veces","Moderado",IF(AC15="no se ejecuta","Débil","")))</f>
        <v>Fuerte</v>
      </c>
      <c r="AE15" s="477" t="str">
        <f t="shared" ref="AE15" si="7">AB15&amp;AD15</f>
        <v>FuerteFuerte</v>
      </c>
      <c r="AF15" s="477" t="str">
        <f>IFERROR(VLOOKUP(AE15,PARAMETROS!$BH$2:$BJ$10,3,FALSE),"")</f>
        <v>Fuerte</v>
      </c>
      <c r="AG15" s="477">
        <f t="shared" ref="AG15" si="8">IF(AF15="fuerte",100,IF(AF15="Moderado",50,IF(AF15="débil",0,"")))</f>
        <v>100</v>
      </c>
      <c r="AH15" s="477" t="str">
        <f>IFERROR(VLOOKUP(AE15,PARAMETROS!$BH$2:$BJ$10,2,FALSE),"")</f>
        <v>No</v>
      </c>
      <c r="AI15" s="489">
        <f>IFERROR(AVERAGE(AG15:AG15),0)</f>
        <v>100</v>
      </c>
      <c r="AJ15" s="477" t="str">
        <f>IF(AI15&gt;=100,"Fuerte",IF(AI15&gt;=50,"Moderado",IF(AI15&gt;=0,"Débil","")))</f>
        <v>Fuerte</v>
      </c>
      <c r="AK15" s="410" t="s">
        <v>1205</v>
      </c>
      <c r="AL15" s="410" t="s">
        <v>1205</v>
      </c>
      <c r="AM15" s="432" t="str">
        <f>+AJ15&amp;AK15&amp;AL15</f>
        <v>FuerteDirectamenteDirectamente</v>
      </c>
      <c r="AN15" s="480">
        <f>IFERROR(VLOOKUP(AM15,PARAMETROS!$BD$1:$BG$9,2,FALSE),0)</f>
        <v>2</v>
      </c>
      <c r="AO15" s="481">
        <f>IF(E15&lt;&gt;"8. Corrupción",IFERROR(VLOOKUP(AM15,PARAMETROS!$BD$1:$BG$9,3,FALSE),0),0)</f>
        <v>2</v>
      </c>
      <c r="AP15" s="482">
        <f>IF(H15 ="",0,IF(H15-AN15&lt;=0,1,H15-AN15))</f>
        <v>2</v>
      </c>
      <c r="AQ15" s="483">
        <f t="shared" ref="AQ15" si="9">IF(E15&lt;&gt;"8. Corrupción",IF(I15="",0,IF(I15-AO15=0,1,I15-AO15)),I15)</f>
        <v>2</v>
      </c>
      <c r="AR15" s="484" t="str">
        <f t="shared" ref="AR15" si="10">IF(E15="8. Corrupción",IF(OR(AND(AP15=1,AQ15=5),AND(AP15=2,AQ15=5),AND(AP15=3,AQ15=4),(AP15+AQ15&gt;=8)),"Extrema",IF(OR(AND(AP15=1,AQ15=4),AND(AP15=2,AQ15=4),AND(AP15=4,AQ15=3),AND(AP15=3,AQ15=3)),"Alta",IF(OR(AND(AP15=1,AQ15=3),AND(AP15=2,AQ15=3)),"Moderada","No aplica para Corrupción"))),IF(AP15+AQ15=0,"",IF(OR(AND(AP15=3,AQ15=4),(AND(AP15=2,AQ15=5)),(AND(AP15=1,AQ15=5))),"Extrema",IF(OR(AND(AP15=3,AQ15=1),(AND(AP15=2,AQ15=2))),"Baja",IF(OR(AND(AP15=4,AQ15=1),AND(AP15=3,AQ15=2),AND(AP15=2,AQ15=3),AND(AP15=1,AQ15=3)),"Moderada",IF(AP15+AQ15&gt;=8,"Extrema",IF(AP15+AQ15&lt;4,"Baja",IF(AP15+AQ15&gt;=6,"Alta","Alta"))))))))</f>
        <v>Baja</v>
      </c>
      <c r="AS15" s="423" t="s">
        <v>202</v>
      </c>
      <c r="AT15" s="485" t="s">
        <v>981</v>
      </c>
      <c r="AU15" s="424" t="s">
        <v>982</v>
      </c>
      <c r="AV15" s="424" t="s">
        <v>977</v>
      </c>
      <c r="AW15" s="424" t="s">
        <v>983</v>
      </c>
      <c r="AX15" s="436">
        <v>43467</v>
      </c>
      <c r="AY15" s="486">
        <v>43830</v>
      </c>
      <c r="AZ15" s="488" t="s">
        <v>1430</v>
      </c>
      <c r="BA15" s="487">
        <v>0.5</v>
      </c>
      <c r="BB15" s="488" t="s">
        <v>1431</v>
      </c>
      <c r="BC15" s="401" t="s">
        <v>127</v>
      </c>
      <c r="BD15" s="467"/>
    </row>
    <row r="16" spans="1:61" ht="65.25" customHeight="1">
      <c r="A16" s="683"/>
      <c r="B16" s="705" t="s">
        <v>26</v>
      </c>
      <c r="C16" s="683" t="s">
        <v>195</v>
      </c>
      <c r="D16" s="707" t="s">
        <v>984</v>
      </c>
      <c r="E16" s="707" t="s">
        <v>72</v>
      </c>
      <c r="F16" s="370" t="s">
        <v>985</v>
      </c>
      <c r="G16" s="705" t="s">
        <v>987</v>
      </c>
      <c r="H16" s="709">
        <v>2</v>
      </c>
      <c r="I16" s="707">
        <v>2</v>
      </c>
      <c r="J16" s="711" t="str">
        <f>IF(E16="8. Corrupción",IF(OR(AND(H16=1,I16=5),AND(H16=2,I16=5),AND(H16=3,I16=4),(H16+I16&gt;=8)),"Extrema",IF(OR(AND(H16=1,I16=4),AND(H16=2,I16=4),AND(H16=4,I16=3),AND(H16=3,I16=3)),"Alta",IF(OR(AND(H16=1,I16=3),AND(H16=2,I16=3)),"Moderada","No aplica para Corrupción"))),IF(H16+I16=0,"",IF(OR(AND(H16=3,I16=4),(AND(H16=2,I16=5)),(AND(H16=1,I16=5))),"Extrema",IF(OR(AND(H16=3,I16=1),(AND(H16=2,I16=2))),"Baja",IF(OR(AND(H16=4,I16=1),AND(H16=3,I16=2),AND(H16=2,I16=3),AND(H16=1,I16=3)),"Moderada",IF(H16+I16&gt;=8,"Extrema",IF(H16+I16&lt;4,"Baja",IF(H16+I16&gt;=6,"Alta","Alta"))))))))</f>
        <v>Baja</v>
      </c>
      <c r="K16" s="490" t="s">
        <v>105</v>
      </c>
      <c r="L16" s="491" t="s">
        <v>1380</v>
      </c>
      <c r="M16" s="492" t="s">
        <v>509</v>
      </c>
      <c r="N16" s="493">
        <f t="shared" si="0"/>
        <v>15</v>
      </c>
      <c r="O16" s="384" t="s">
        <v>289</v>
      </c>
      <c r="P16" s="493">
        <f>IF(O16="Adecuado",15,0)</f>
        <v>15</v>
      </c>
      <c r="Q16" s="384" t="s">
        <v>291</v>
      </c>
      <c r="R16" s="493">
        <f>IF(Q16="Oportuna",15,0)</f>
        <v>15</v>
      </c>
      <c r="S16" s="384" t="s">
        <v>303</v>
      </c>
      <c r="T16" s="493">
        <f>IF(S16="Prevenir",15,IF(S16="Detectar",10,0))</f>
        <v>15</v>
      </c>
      <c r="U16" s="384" t="s">
        <v>295</v>
      </c>
      <c r="V16" s="493">
        <f>IF(U16="Confiable",15,0)</f>
        <v>15</v>
      </c>
      <c r="W16" s="384" t="s">
        <v>297</v>
      </c>
      <c r="X16" s="493">
        <f>IF(W16="Se investigan y resuelven oportunamente",15,0)</f>
        <v>15</v>
      </c>
      <c r="Y16" s="384" t="s">
        <v>299</v>
      </c>
      <c r="Z16" s="493">
        <f t="shared" ref="Z16:Z17" si="11">IF(Y16="Completa",10,IF(Y16="incompleta",5,0))</f>
        <v>10</v>
      </c>
      <c r="AA16" s="494">
        <f t="shared" si="2"/>
        <v>100</v>
      </c>
      <c r="AB16" s="495" t="str">
        <f t="shared" si="6"/>
        <v>Fuerte</v>
      </c>
      <c r="AC16" s="410" t="s">
        <v>1204</v>
      </c>
      <c r="AD16" s="495" t="str">
        <f>IF(AC16="Siempre se ejecuta","Fuerte",IF(AC16="Algunas veces","Moderado",IF(AC16="no se ejecuta","Débil","")))</f>
        <v>Fuerte</v>
      </c>
      <c r="AE16" s="495" t="str">
        <f t="shared" ref="AE16:AE17" si="12">AB16&amp;AD16</f>
        <v>FuerteFuerte</v>
      </c>
      <c r="AF16" s="495" t="str">
        <f>IFERROR(VLOOKUP(AE16,PARAMETROS!$BH$2:$BJ$10,3,FALSE),"")</f>
        <v>Fuerte</v>
      </c>
      <c r="AG16" s="495">
        <f t="shared" ref="AG16:AG17" si="13">IF(AF16="fuerte",100,IF(AF16="Moderado",50,IF(AF16="débil",0,"")))</f>
        <v>100</v>
      </c>
      <c r="AH16" s="495" t="str">
        <f>IFERROR(VLOOKUP(AE16,PARAMETROS!$BH$2:$BJ$10,2,FALSE),"")</f>
        <v>No</v>
      </c>
      <c r="AI16" s="692">
        <f>IFERROR(AVERAGE(AG16:AG17),0)</f>
        <v>100</v>
      </c>
      <c r="AJ16" s="694" t="str">
        <f>IF(AI16&gt;=100,"Fuerte",IF(AI16&gt;=50,"Moderado",IF(AI16&gt;=0,"Débil","")))</f>
        <v>Fuerte</v>
      </c>
      <c r="AK16" s="685" t="s">
        <v>1205</v>
      </c>
      <c r="AL16" s="685" t="s">
        <v>1205</v>
      </c>
      <c r="AM16" s="686" t="str">
        <f>+AJ16&amp;AK16&amp;AL16</f>
        <v>FuerteDirectamenteDirectamente</v>
      </c>
      <c r="AN16" s="688">
        <f>IFERROR(VLOOKUP(AM16,PARAMETROS!$BD$1:$BG$9,2,FALSE),0)</f>
        <v>2</v>
      </c>
      <c r="AO16" s="690">
        <f>IF(E16&lt;&gt;"8. Corrupción",IFERROR(VLOOKUP(AM16,PARAMETROS!$BD$1:$BG$9,3,FALSE),0),0)</f>
        <v>2</v>
      </c>
      <c r="AP16" s="677">
        <f>IF(H16 ="",0,IF(H16-AN16&lt;=0,1,H16-AN16))</f>
        <v>1</v>
      </c>
      <c r="AQ16" s="679">
        <f t="shared" ref="AQ16" si="14">IF(E16&lt;&gt;"8. Corrupción",IF(I16="",0,IF(I16-AO16=0,1,I16-AO16)),I16)</f>
        <v>1</v>
      </c>
      <c r="AR16" s="681" t="str">
        <f t="shared" ref="AR16" si="15">IF(E16="8. Corrupción",IF(OR(AND(AP16=1,AQ16=5),AND(AP16=2,AQ16=5),AND(AP16=3,AQ16=4),(AP16+AQ16&gt;=8)),"Extrema",IF(OR(AND(AP16=1,AQ16=4),AND(AP16=2,AQ16=4),AND(AP16=4,AQ16=3),AND(AP16=3,AQ16=3)),"Alta",IF(OR(AND(AP16=1,AQ16=3),AND(AP16=2,AQ16=3)),"Moderada","No aplica para Corrupción"))),IF(AP16+AQ16=0,"",IF(OR(AND(AP16=3,AQ16=4),(AND(AP16=2,AQ16=5)),(AND(AP16=1,AQ16=5))),"Extrema",IF(OR(AND(AP16=3,AQ16=1),(AND(AP16=2,AQ16=2))),"Baja",IF(OR(AND(AP16=4,AQ16=1),AND(AP16=3,AQ16=2),AND(AP16=2,AQ16=3),AND(AP16=1,AQ16=3)),"Moderada",IF(AP16+AQ16&gt;=8,"Extrema",IF(AP16+AQ16&lt;4,"Baja",IF(AP16+AQ16&gt;=6,"Alta","Alta"))))))))</f>
        <v>Baja</v>
      </c>
      <c r="AS16" s="683" t="s">
        <v>202</v>
      </c>
      <c r="AT16" s="593" t="s">
        <v>988</v>
      </c>
      <c r="AU16" s="593" t="s">
        <v>989</v>
      </c>
      <c r="AV16" s="593" t="s">
        <v>990</v>
      </c>
      <c r="AW16" s="593" t="s">
        <v>991</v>
      </c>
      <c r="AX16" s="611">
        <v>43467</v>
      </c>
      <c r="AY16" s="612">
        <v>43830</v>
      </c>
      <c r="AZ16" s="800" t="s">
        <v>1618</v>
      </c>
      <c r="BA16" s="802" t="s">
        <v>1614</v>
      </c>
      <c r="BB16" s="804" t="s">
        <v>1615</v>
      </c>
      <c r="BC16" s="797" t="s">
        <v>127</v>
      </c>
      <c r="BD16" s="802"/>
    </row>
    <row r="17" spans="1:56" ht="63" customHeight="1" thickBot="1">
      <c r="A17" s="684"/>
      <c r="B17" s="706"/>
      <c r="C17" s="684"/>
      <c r="D17" s="708"/>
      <c r="E17" s="708"/>
      <c r="F17" s="372" t="s">
        <v>986</v>
      </c>
      <c r="G17" s="706"/>
      <c r="H17" s="710"/>
      <c r="I17" s="708"/>
      <c r="J17" s="712"/>
      <c r="K17" s="496" t="s">
        <v>105</v>
      </c>
      <c r="L17" s="375" t="s">
        <v>1379</v>
      </c>
      <c r="M17" s="497" t="s">
        <v>509</v>
      </c>
      <c r="N17" s="498">
        <f t="shared" si="0"/>
        <v>15</v>
      </c>
      <c r="O17" s="384" t="s">
        <v>289</v>
      </c>
      <c r="P17" s="498">
        <f t="shared" ref="P17" si="16">IF(O17="Adecuado",15,0)</f>
        <v>15</v>
      </c>
      <c r="Q17" s="384" t="s">
        <v>291</v>
      </c>
      <c r="R17" s="498">
        <f t="shared" ref="R17" si="17">IF(Q17="Oportuna",15,0)</f>
        <v>15</v>
      </c>
      <c r="S17" s="384" t="s">
        <v>303</v>
      </c>
      <c r="T17" s="498">
        <f t="shared" ref="T17" si="18">IF(S17="Prevenir",15,IF(S17="Detectar",10,0))</f>
        <v>15</v>
      </c>
      <c r="U17" s="384" t="s">
        <v>295</v>
      </c>
      <c r="V17" s="498">
        <f t="shared" ref="V17" si="19">IF(U17="Confiable",15,0)</f>
        <v>15</v>
      </c>
      <c r="W17" s="384" t="s">
        <v>297</v>
      </c>
      <c r="X17" s="498">
        <f t="shared" ref="X17" si="20">IF(W17="Se investigan y resuelven oportunamente",15,0)</f>
        <v>15</v>
      </c>
      <c r="Y17" s="384" t="s">
        <v>299</v>
      </c>
      <c r="Z17" s="498">
        <f t="shared" si="11"/>
        <v>10</v>
      </c>
      <c r="AA17" s="499">
        <f t="shared" si="2"/>
        <v>100</v>
      </c>
      <c r="AB17" s="500" t="str">
        <f t="shared" si="6"/>
        <v>Fuerte</v>
      </c>
      <c r="AC17" s="410" t="s">
        <v>1204</v>
      </c>
      <c r="AD17" s="500" t="str">
        <f t="shared" ref="AD17" si="21">IF(AC17="Siempre se ejecuta","Fuerte",IF(AC17="Algunas veces","Moderado",IF(AC17="no se ejecuta","Débil","")))</f>
        <v>Fuerte</v>
      </c>
      <c r="AE17" s="500" t="str">
        <f t="shared" si="12"/>
        <v>FuerteFuerte</v>
      </c>
      <c r="AF17" s="500" t="str">
        <f>IFERROR(VLOOKUP(AE17,PARAMETROS!$BH$2:$BJ$10,3,FALSE),"")</f>
        <v>Fuerte</v>
      </c>
      <c r="AG17" s="500">
        <f t="shared" si="13"/>
        <v>100</v>
      </c>
      <c r="AH17" s="500" t="str">
        <f>IFERROR(VLOOKUP(AE17,PARAMETROS!$BH$2:$BJ$10,2,FALSE),"")</f>
        <v>No</v>
      </c>
      <c r="AI17" s="693"/>
      <c r="AJ17" s="695"/>
      <c r="AK17" s="685"/>
      <c r="AL17" s="685"/>
      <c r="AM17" s="687"/>
      <c r="AN17" s="689"/>
      <c r="AO17" s="691"/>
      <c r="AP17" s="678"/>
      <c r="AQ17" s="680"/>
      <c r="AR17" s="682"/>
      <c r="AS17" s="684"/>
      <c r="AT17" s="789"/>
      <c r="AU17" s="789"/>
      <c r="AV17" s="789"/>
      <c r="AW17" s="789"/>
      <c r="AX17" s="789"/>
      <c r="AY17" s="799"/>
      <c r="AZ17" s="801"/>
      <c r="BA17" s="803"/>
      <c r="BB17" s="805"/>
      <c r="BC17" s="798"/>
      <c r="BD17" s="803"/>
    </row>
    <row r="18" spans="1:56" ht="113.25" customHeight="1" thickBot="1">
      <c r="A18" s="423"/>
      <c r="B18" s="467" t="s">
        <v>26</v>
      </c>
      <c r="C18" s="423" t="s">
        <v>195</v>
      </c>
      <c r="D18" s="424" t="s">
        <v>992</v>
      </c>
      <c r="E18" s="424" t="s">
        <v>72</v>
      </c>
      <c r="F18" s="425" t="s">
        <v>993</v>
      </c>
      <c r="G18" s="467" t="s">
        <v>994</v>
      </c>
      <c r="H18" s="426">
        <v>3</v>
      </c>
      <c r="I18" s="424">
        <v>3</v>
      </c>
      <c r="J18" s="471" t="str">
        <f>IF(E18="8. Corrupción",IF(OR(AND(H18=1,I18=5),AND(H18=2,I18=5),AND(H18=3,I18=4),(H18+I18&gt;=8)),"Extrema",IF(OR(AND(H18=1,I18=4),AND(H18=2,I18=4),AND(H18=4,I18=3),AND(H18=3,I18=3)),"Alta",IF(OR(AND(H18=1,I18=3),AND(H18=2,I18=3)),"Moderada","No aplica para Corrupción"))),IF(H18+I18=0,"",IF(OR(AND(H18=3,I18=4),(AND(H18=2,I18=5)),(AND(H18=1,I18=5))),"Extrema",IF(OR(AND(H18=3,I18=1),(AND(H18=2,I18=2))),"Baja",IF(OR(AND(H18=4,I18=1),AND(H18=3,I18=2),AND(H18=2,I18=3),AND(H18=1,I18=3)),"Moderada",IF(H18+I18&gt;=8,"Extrema",IF(H18+I18&lt;4,"Baja",IF(H18+I18&gt;=6,"Alta","Alta"))))))))</f>
        <v>Alta</v>
      </c>
      <c r="K18" s="472" t="s">
        <v>85</v>
      </c>
      <c r="L18" s="473" t="s">
        <v>1378</v>
      </c>
      <c r="M18" s="474" t="s">
        <v>509</v>
      </c>
      <c r="N18" s="475">
        <f t="shared" si="0"/>
        <v>15</v>
      </c>
      <c r="O18" s="384" t="s">
        <v>289</v>
      </c>
      <c r="P18" s="475">
        <f>IF(O18="Adecuado",15,0)</f>
        <v>15</v>
      </c>
      <c r="Q18" s="384" t="s">
        <v>291</v>
      </c>
      <c r="R18" s="475">
        <f>IF(Q18="Oportuna",15,0)</f>
        <v>15</v>
      </c>
      <c r="S18" s="384" t="s">
        <v>303</v>
      </c>
      <c r="T18" s="475">
        <f>IF(S18="Prevenir",15,IF(S18="Detectar",10,0))</f>
        <v>15</v>
      </c>
      <c r="U18" s="384" t="s">
        <v>295</v>
      </c>
      <c r="V18" s="475">
        <f>IF(U18="Confiable",15,0)</f>
        <v>15</v>
      </c>
      <c r="W18" s="384" t="s">
        <v>297</v>
      </c>
      <c r="X18" s="475">
        <f>IF(W18="Se investigan y resuelven oportunamente",15,0)</f>
        <v>15</v>
      </c>
      <c r="Y18" s="384" t="s">
        <v>299</v>
      </c>
      <c r="Z18" s="475">
        <f t="shared" ref="Z18:Z19" si="22">IF(Y18="Completa",10,IF(Y18="incompleta",5,0))</f>
        <v>10</v>
      </c>
      <c r="AA18" s="476">
        <f t="shared" ref="AA18:AA19" si="23">N18+P18+R18+T18+V18+X18+Z18</f>
        <v>100</v>
      </c>
      <c r="AB18" s="477" t="str">
        <f t="shared" si="6"/>
        <v>Fuerte</v>
      </c>
      <c r="AC18" s="410" t="s">
        <v>1204</v>
      </c>
      <c r="AD18" s="477" t="str">
        <f>IF(AC18="Siempre se ejecuta","Fuerte",IF(AC18="Algunas veces","Moderado",IF(AC18="no se ejecuta","Débil","")))</f>
        <v>Fuerte</v>
      </c>
      <c r="AE18" s="477" t="str">
        <f t="shared" ref="AE18:AE19" si="24">AB18&amp;AD18</f>
        <v>FuerteFuerte</v>
      </c>
      <c r="AF18" s="477" t="str">
        <f>IFERROR(VLOOKUP(AE18,PARAMETROS!$BH$2:$BJ$10,3,FALSE),"")</f>
        <v>Fuerte</v>
      </c>
      <c r="AG18" s="477">
        <f t="shared" ref="AG18:AG19" si="25">IF(AF18="fuerte",100,IF(AF18="Moderado",50,IF(AF18="débil",0,"")))</f>
        <v>100</v>
      </c>
      <c r="AH18" s="477" t="str">
        <f>IFERROR(VLOOKUP(AE18,PARAMETROS!$BH$2:$BJ$10,2,FALSE),"")</f>
        <v>No</v>
      </c>
      <c r="AI18" s="489">
        <f>IFERROR(AVERAGE(AG18:AG18),0)</f>
        <v>100</v>
      </c>
      <c r="AJ18" s="477" t="str">
        <f>IF(AI18&gt;=100,"Fuerte",IF(AI18&gt;=50,"Moderado",IF(AI18&gt;=0,"Débil","")))</f>
        <v>Fuerte</v>
      </c>
      <c r="AK18" s="410" t="s">
        <v>1205</v>
      </c>
      <c r="AL18" s="410" t="s">
        <v>559</v>
      </c>
      <c r="AM18" s="432" t="str">
        <f>+AJ18&amp;AK18&amp;AL18</f>
        <v>FuerteDirectamenteIndirectamente</v>
      </c>
      <c r="AN18" s="480">
        <f>IFERROR(VLOOKUP(AM18,PARAMETROS!$BD$1:$BG$9,2,FALSE),0)</f>
        <v>2</v>
      </c>
      <c r="AO18" s="481">
        <f>IF(E18&lt;&gt;"8. Corrupción",IFERROR(VLOOKUP(AM18,PARAMETROS!$BD$1:$BG$9,3,FALSE),0),0)</f>
        <v>1</v>
      </c>
      <c r="AP18" s="482">
        <f>IF(H18 ="",0,IF(H18-AN18&lt;=0,1,H18-AN18))</f>
        <v>1</v>
      </c>
      <c r="AQ18" s="483">
        <f t="shared" ref="AQ18" si="26">IF(E18&lt;&gt;"8. Corrupción",IF(I18="",0,IF(I18-AO18=0,1,I18-AO18)),I18)</f>
        <v>2</v>
      </c>
      <c r="AR18" s="484" t="str">
        <f t="shared" ref="AR18" si="27">IF(E18="8. Corrupción",IF(OR(AND(AP18=1,AQ18=5),AND(AP18=2,AQ18=5),AND(AP18=3,AQ18=4),(AP18+AQ18&gt;=8)),"Extrema",IF(OR(AND(AP18=1,AQ18=4),AND(AP18=2,AQ18=4),AND(AP18=4,AQ18=3),AND(AP18=3,AQ18=3)),"Alta",IF(OR(AND(AP18=1,AQ18=3),AND(AP18=2,AQ18=3)),"Moderada","No aplica para Corrupción"))),IF(AP18+AQ18=0,"",IF(OR(AND(AP18=3,AQ18=4),(AND(AP18=2,AQ18=5)),(AND(AP18=1,AQ18=5))),"Extrema",IF(OR(AND(AP18=3,AQ18=1),(AND(AP18=2,AQ18=2))),"Baja",IF(OR(AND(AP18=4,AQ18=1),AND(AP18=3,AQ18=2),AND(AP18=2,AQ18=3),AND(AP18=1,AQ18=3)),"Moderada",IF(AP18+AQ18&gt;=8,"Extrema",IF(AP18+AQ18&lt;4,"Baja",IF(AP18+AQ18&gt;=6,"Alta","Alta"))))))))</f>
        <v>Baja</v>
      </c>
      <c r="AS18" s="423" t="s">
        <v>202</v>
      </c>
      <c r="AT18" s="485" t="s">
        <v>995</v>
      </c>
      <c r="AU18" s="424" t="s">
        <v>996</v>
      </c>
      <c r="AV18" s="424" t="s">
        <v>997</v>
      </c>
      <c r="AW18" s="424" t="s">
        <v>998</v>
      </c>
      <c r="AX18" s="436">
        <v>43467</v>
      </c>
      <c r="AY18" s="486">
        <v>43830</v>
      </c>
      <c r="AZ18" s="390" t="s">
        <v>1619</v>
      </c>
      <c r="BA18" s="391" t="s">
        <v>1387</v>
      </c>
      <c r="BB18" s="488" t="s">
        <v>1616</v>
      </c>
      <c r="BC18" s="392" t="s">
        <v>127</v>
      </c>
      <c r="BD18" s="391"/>
    </row>
    <row r="19" spans="1:56" ht="147" customHeight="1" thickBot="1">
      <c r="A19" s="402"/>
      <c r="B19" s="501" t="s">
        <v>26</v>
      </c>
      <c r="C19" s="402" t="s">
        <v>195</v>
      </c>
      <c r="D19" s="401" t="s">
        <v>999</v>
      </c>
      <c r="E19" s="401" t="s">
        <v>78</v>
      </c>
      <c r="F19" s="400" t="s">
        <v>1360</v>
      </c>
      <c r="G19" s="501" t="s">
        <v>1000</v>
      </c>
      <c r="H19" s="502">
        <v>2</v>
      </c>
      <c r="I19" s="398">
        <v>4</v>
      </c>
      <c r="J19" s="503" t="str">
        <f>IF(E19="8. Corrupción",IF(OR(AND(H19=1,I19=5),AND(H19=2,I19=5),AND(H19=3,I19=4),(H19+I19&gt;=8)),"Extrema",IF(OR(AND(H19=1,I19=4),AND(H19=2,I19=4),AND(H19=4,I19=3),AND(H19=3,I19=3)),"Alta",IF(OR(AND(H19=1,I19=3),AND(H19=2,I19=3)),"Moderada","No aplica para Corrupción"))),IF(H19+I19=0,"",IF(OR(AND(H19=3,I19=4),(AND(H19=2,I19=5)),(AND(H19=1,I19=5))),"Extrema",IF(OR(AND(H19=3,I19=1),(AND(H19=2,I19=2))),"Baja",IF(OR(AND(H19=4,I19=1),AND(H19=3,I19=2),AND(H19=2,I19=3),AND(H19=1,I19=3)),"Moderada",IF(H19+I19&gt;=8,"Extrema",IF(H19+I19&lt;4,"Baja",IF(H19+I19&gt;=6,"Alta","Alta"))))))))</f>
        <v>Alta</v>
      </c>
      <c r="K19" s="504" t="s">
        <v>98</v>
      </c>
      <c r="L19" s="505" t="s">
        <v>1001</v>
      </c>
      <c r="M19" s="506" t="s">
        <v>509</v>
      </c>
      <c r="N19" s="507">
        <f t="shared" si="0"/>
        <v>15</v>
      </c>
      <c r="O19" s="384" t="s">
        <v>289</v>
      </c>
      <c r="P19" s="507">
        <f>IF(O19="Adecuado",15,0)</f>
        <v>15</v>
      </c>
      <c r="Q19" s="384" t="s">
        <v>291</v>
      </c>
      <c r="R19" s="507">
        <f>IF(Q19="Oportuna",15,0)</f>
        <v>15</v>
      </c>
      <c r="S19" s="384" t="s">
        <v>303</v>
      </c>
      <c r="T19" s="507">
        <f>IF(S19="Prevenir",15,IF(S19="Detectar",10,0))</f>
        <v>15</v>
      </c>
      <c r="U19" s="384" t="s">
        <v>295</v>
      </c>
      <c r="V19" s="507">
        <f>IF(U19="Confiable",15,0)</f>
        <v>15</v>
      </c>
      <c r="W19" s="384" t="s">
        <v>297</v>
      </c>
      <c r="X19" s="507">
        <f>IF(W19="Se investigan y resuelven oportunamente",15,0)</f>
        <v>15</v>
      </c>
      <c r="Y19" s="384" t="s">
        <v>299</v>
      </c>
      <c r="Z19" s="507">
        <f t="shared" si="22"/>
        <v>10</v>
      </c>
      <c r="AA19" s="508">
        <f t="shared" si="23"/>
        <v>100</v>
      </c>
      <c r="AB19" s="509" t="str">
        <f t="shared" si="6"/>
        <v>Fuerte</v>
      </c>
      <c r="AC19" s="410" t="s">
        <v>1204</v>
      </c>
      <c r="AD19" s="509" t="str">
        <f>IF(AC19="Siempre se ejecuta","Fuerte",IF(AC19="Algunas veces","Moderado",IF(AC19="no se ejecuta","Débil","")))</f>
        <v>Fuerte</v>
      </c>
      <c r="AE19" s="509" t="str">
        <f t="shared" si="24"/>
        <v>FuerteFuerte</v>
      </c>
      <c r="AF19" s="509" t="str">
        <f>IFERROR(VLOOKUP(AE19,PARAMETROS!$BH$2:$BJ$10,3,FALSE),"")</f>
        <v>Fuerte</v>
      </c>
      <c r="AG19" s="509">
        <f t="shared" si="25"/>
        <v>100</v>
      </c>
      <c r="AH19" s="509" t="str">
        <f>IFERROR(VLOOKUP(AE19,PARAMETROS!$BH$2:$BJ$10,2,FALSE),"")</f>
        <v>No</v>
      </c>
      <c r="AI19" s="510">
        <f>IFERROR(AVERAGE(AG19:AG19),0)</f>
        <v>100</v>
      </c>
      <c r="AJ19" s="509" t="str">
        <f>IF(AI19&gt;=100,"Fuerte",IF(AI19&gt;=50,"Moderado",IF(AI19&gt;=0,"Débil","")))</f>
        <v>Fuerte</v>
      </c>
      <c r="AK19" s="410" t="s">
        <v>1205</v>
      </c>
      <c r="AL19" s="410" t="s">
        <v>1205</v>
      </c>
      <c r="AM19" s="511" t="str">
        <f>+AJ19&amp;AK19&amp;AL19</f>
        <v>FuerteDirectamenteDirectamente</v>
      </c>
      <c r="AN19" s="512">
        <f>IFERROR(VLOOKUP(AM19,PARAMETROS!$BD$1:$BG$9,2,FALSE),0)</f>
        <v>2</v>
      </c>
      <c r="AO19" s="513">
        <f>IF(E19&lt;&gt;"8. Corrupción",IFERROR(VLOOKUP(AM19,PARAMETROS!$BD$1:$BG$9,3,FALSE),0),0)</f>
        <v>2</v>
      </c>
      <c r="AP19" s="514">
        <f>IF(H19 ="",0,IF(H19-AN19&lt;=0,1,H19-AN19))</f>
        <v>1</v>
      </c>
      <c r="AQ19" s="515">
        <f t="shared" ref="AQ19" si="28">IF(E19&lt;&gt;"8. Corrupción",IF(I19="",0,IF(I19-AO19=0,1,I19-AO19)),I19)</f>
        <v>2</v>
      </c>
      <c r="AR19" s="516" t="str">
        <f t="shared" ref="AR19" si="29">IF(E19="8. Corrupción",IF(OR(AND(AP19=1,AQ19=5),AND(AP19=2,AQ19=5),AND(AP19=3,AQ19=4),(AP19+AQ19&gt;=8)),"Extrema",IF(OR(AND(AP19=1,AQ19=4),AND(AP19=2,AQ19=4),AND(AP19=4,AQ19=3),AND(AP19=3,AQ19=3)),"Alta",IF(OR(AND(AP19=1,AQ19=3),AND(AP19=2,AQ19=3)),"Moderada","No aplica para Corrupción"))),IF(AP19+AQ19=0,"",IF(OR(AND(AP19=3,AQ19=4),(AND(AP19=2,AQ19=5)),(AND(AP19=1,AQ19=5))),"Extrema",IF(OR(AND(AP19=3,AQ19=1),(AND(AP19=2,AQ19=2))),"Baja",IF(OR(AND(AP19=4,AQ19=1),AND(AP19=3,AQ19=2),AND(AP19=2,AQ19=3),AND(AP19=1,AQ19=3)),"Moderada",IF(AP19+AQ19&gt;=8,"Extrema",IF(AP19+AQ19&lt;4,"Baja",IF(AP19+AQ19&gt;=6,"Alta","Alta"))))))))</f>
        <v>Baja</v>
      </c>
      <c r="AS19" s="517" t="s">
        <v>206</v>
      </c>
      <c r="AT19" s="397" t="s">
        <v>1002</v>
      </c>
      <c r="AU19" s="398" t="s">
        <v>1003</v>
      </c>
      <c r="AV19" s="398" t="s">
        <v>1004</v>
      </c>
      <c r="AW19" s="398" t="s">
        <v>1005</v>
      </c>
      <c r="AX19" s="518">
        <v>43467</v>
      </c>
      <c r="AY19" s="519">
        <v>43830</v>
      </c>
      <c r="AZ19" s="520" t="s">
        <v>1620</v>
      </c>
      <c r="BA19" s="521" t="s">
        <v>1387</v>
      </c>
      <c r="BB19" s="522" t="s">
        <v>1617</v>
      </c>
      <c r="BC19" s="523" t="s">
        <v>127</v>
      </c>
      <c r="BD19" s="521"/>
    </row>
    <row r="20" spans="1:56" ht="217.5" customHeight="1" thickBot="1">
      <c r="A20" s="423"/>
      <c r="B20" s="467" t="s">
        <v>26</v>
      </c>
      <c r="C20" s="423" t="s">
        <v>188</v>
      </c>
      <c r="D20" s="424" t="s">
        <v>1006</v>
      </c>
      <c r="E20" s="424" t="s">
        <v>79</v>
      </c>
      <c r="F20" s="425" t="s">
        <v>1015</v>
      </c>
      <c r="G20" s="467" t="s">
        <v>1007</v>
      </c>
      <c r="H20" s="426">
        <v>1</v>
      </c>
      <c r="I20" s="424">
        <v>5</v>
      </c>
      <c r="J20" s="471" t="str">
        <f>IF(E20="8. Corrupción",IF(OR(AND(H20=1,I20=5),AND(H20=2,I20=5),AND(H20=3,I20=4),(H20+I20&gt;=8)),"Extrema",IF(OR(AND(H20=1,I20=4),AND(H20=2,I20=4),AND(H20=4,I20=3),AND(H20=3,I20=3)),"Alta",IF(OR(AND(H20=1,I20=3),AND(H20=2,I20=3)),"Moderada","No aplica para Corrupción"))),IF(H20+I20=0,"",IF(OR(AND(H20=3,I20=4),(AND(H20=2,I20=5)),(AND(H20=1,I20=5))),"Extrema",IF(OR(AND(H20=3,I20=1),(AND(H20=2,I20=2))),"Baja",IF(OR(AND(H20=4,I20=1),AND(H20=3,I20=2),AND(H20=2,I20=3),AND(H20=1,I20=3)),"Moderada",IF(H20+I20&gt;=8,"Extrema",IF(H20+I20&lt;4,"Baja",IF(H20+I20&gt;=6,"Alta","Alta"))))))))</f>
        <v>Extrema</v>
      </c>
      <c r="K20" s="472" t="s">
        <v>98</v>
      </c>
      <c r="L20" s="473" t="s">
        <v>1377</v>
      </c>
      <c r="M20" s="474" t="s">
        <v>509</v>
      </c>
      <c r="N20" s="475">
        <f t="shared" si="0"/>
        <v>15</v>
      </c>
      <c r="O20" s="384" t="s">
        <v>289</v>
      </c>
      <c r="P20" s="475">
        <f>IF(O20="Adecuado",15,0)</f>
        <v>15</v>
      </c>
      <c r="Q20" s="384" t="s">
        <v>291</v>
      </c>
      <c r="R20" s="475">
        <f>IF(Q20="Oportuna",15,0)</f>
        <v>15</v>
      </c>
      <c r="S20" s="384" t="s">
        <v>303</v>
      </c>
      <c r="T20" s="475">
        <f>IF(S20="Prevenir",15,IF(S20="Detectar",10,0))</f>
        <v>15</v>
      </c>
      <c r="U20" s="384" t="s">
        <v>295</v>
      </c>
      <c r="V20" s="475">
        <f>IF(U20="Confiable",15,0)</f>
        <v>15</v>
      </c>
      <c r="W20" s="384" t="s">
        <v>297</v>
      </c>
      <c r="X20" s="475">
        <f>IF(W20="Se investigan y resuelven oportunamente",15,0)</f>
        <v>15</v>
      </c>
      <c r="Y20" s="384" t="s">
        <v>299</v>
      </c>
      <c r="Z20" s="475">
        <f t="shared" ref="Z20" si="30">IF(Y20="Completa",10,IF(Y20="incompleta",5,0))</f>
        <v>10</v>
      </c>
      <c r="AA20" s="476">
        <f t="shared" ref="AA20" si="31">N20+P20+R20+T20+V20+X20+Z20</f>
        <v>100</v>
      </c>
      <c r="AB20" s="477" t="str">
        <f t="shared" si="6"/>
        <v>Fuerte</v>
      </c>
      <c r="AC20" s="410" t="s">
        <v>1204</v>
      </c>
      <c r="AD20" s="477" t="str">
        <f>IF(AC20="Siempre se ejecuta","Fuerte",IF(AC20="Algunas veces","Moderado",IF(AC20="no se ejecuta","Débil","")))</f>
        <v>Fuerte</v>
      </c>
      <c r="AE20" s="477" t="str">
        <f t="shared" ref="AE20" si="32">AB20&amp;AD20</f>
        <v>FuerteFuerte</v>
      </c>
      <c r="AF20" s="477" t="str">
        <f>IFERROR(VLOOKUP(AE20,PARAMETROS!$BH$2:$BJ$10,3,FALSE),"")</f>
        <v>Fuerte</v>
      </c>
      <c r="AG20" s="477">
        <f t="shared" ref="AG20" si="33">IF(AF20="fuerte",100,IF(AF20="Moderado",50,IF(AF20="débil",0,"")))</f>
        <v>100</v>
      </c>
      <c r="AH20" s="477" t="str">
        <f>IFERROR(VLOOKUP(AE20,PARAMETROS!$BH$2:$BJ$10,2,FALSE),"")</f>
        <v>No</v>
      </c>
      <c r="AI20" s="489">
        <f>IFERROR(AVERAGE(AG20:AG20),0)</f>
        <v>100</v>
      </c>
      <c r="AJ20" s="477" t="str">
        <f>IF(AI20&gt;=100,"Fuerte",IF(AI20&gt;=50,"Moderado",IF(AI20&gt;=0,"Débil","")))</f>
        <v>Fuerte</v>
      </c>
      <c r="AK20" s="410" t="s">
        <v>1205</v>
      </c>
      <c r="AL20" s="410" t="s">
        <v>1300</v>
      </c>
      <c r="AM20" s="432" t="str">
        <f>+AJ20&amp;AK20&amp;AL20</f>
        <v>FuerteDirectamenteNo disminuye</v>
      </c>
      <c r="AN20" s="480">
        <f>IFERROR(VLOOKUP(AM20,PARAMETROS!$BD$1:$BG$9,2,FALSE),0)</f>
        <v>2</v>
      </c>
      <c r="AO20" s="481">
        <f>IF(E20&lt;&gt;"8. Corrupción",IFERROR(VLOOKUP(AM20,PARAMETROS!$BD$1:$BG$9,3,FALSE),0),0)</f>
        <v>0</v>
      </c>
      <c r="AP20" s="482">
        <f>IF(H20 ="",0,IF(H20-AN20&lt;=0,1,H20-AN20))</f>
        <v>1</v>
      </c>
      <c r="AQ20" s="483">
        <f t="shared" ref="AQ20" si="34">IF(E20&lt;&gt;"8. Corrupción",IF(I20="",0,IF(I20-AO20=0,1,I20-AO20)),I20)</f>
        <v>5</v>
      </c>
      <c r="AR20" s="484" t="str">
        <f t="shared" ref="AR20" si="35">IF(E20="8. Corrupción",IF(OR(AND(AP20=1,AQ20=5),AND(AP20=2,AQ20=5),AND(AP20=3,AQ20=4),(AP20+AQ20&gt;=8)),"Extrema",IF(OR(AND(AP20=1,AQ20=4),AND(AP20=2,AQ20=4),AND(AP20=4,AQ20=3),AND(AP20=3,AQ20=3)),"Alta",IF(OR(AND(AP20=1,AQ20=3),AND(AP20=2,AQ20=3)),"Moderada","No aplica para Corrupción"))),IF(AP20+AQ20=0,"",IF(OR(AND(AP20=3,AQ20=4),(AND(AP20=2,AQ20=5)),(AND(AP20=1,AQ20=5))),"Extrema",IF(OR(AND(AP20=3,AQ20=1),(AND(AP20=2,AQ20=2))),"Baja",IF(OR(AND(AP20=4,AQ20=1),AND(AP20=3,AQ20=2),AND(AP20=2,AQ20=3),AND(AP20=1,AQ20=3)),"Moderada",IF(AP20+AQ20&gt;=8,"Extrema",IF(AP20+AQ20&lt;4,"Baja",IF(AP20+AQ20&gt;=6,"Alta","Alta"))))))))</f>
        <v>Extrema</v>
      </c>
      <c r="AS20" s="423" t="s">
        <v>203</v>
      </c>
      <c r="AT20" s="485" t="s">
        <v>1008</v>
      </c>
      <c r="AU20" s="424" t="s">
        <v>1009</v>
      </c>
      <c r="AV20" s="424" t="s">
        <v>1010</v>
      </c>
      <c r="AW20" s="424" t="s">
        <v>1011</v>
      </c>
      <c r="AX20" s="436">
        <v>43467</v>
      </c>
      <c r="AY20" s="486">
        <v>43467</v>
      </c>
      <c r="AZ20" s="524" t="s">
        <v>1442</v>
      </c>
      <c r="BA20" s="525">
        <v>0.89</v>
      </c>
      <c r="BB20" s="396" t="s">
        <v>1443</v>
      </c>
      <c r="BC20" s="526" t="s">
        <v>127</v>
      </c>
      <c r="BD20" s="467"/>
    </row>
    <row r="21" spans="1:56" ht="115.5" customHeight="1">
      <c r="A21" s="683"/>
      <c r="B21" s="705" t="s">
        <v>26</v>
      </c>
      <c r="C21" s="683" t="s">
        <v>188</v>
      </c>
      <c r="D21" s="707" t="s">
        <v>1012</v>
      </c>
      <c r="E21" s="707" t="s">
        <v>78</v>
      </c>
      <c r="F21" s="370" t="s">
        <v>1361</v>
      </c>
      <c r="G21" s="705" t="s">
        <v>1014</v>
      </c>
      <c r="H21" s="709">
        <v>1</v>
      </c>
      <c r="I21" s="707">
        <v>3</v>
      </c>
      <c r="J21" s="711" t="str">
        <f>IF(E21="8. Corrupción",IF(OR(AND(H21=1,I21=5),AND(H21=2,I21=5),AND(H21=3,I21=4),(H21+I21&gt;=8)),"Extrema",IF(OR(AND(H21=1,I21=4),AND(H21=2,I21=4),AND(H21=4,I21=3),AND(H21=3,I21=3)),"Alta",IF(OR(AND(H21=1,I21=3),AND(H21=2,I21=3)),"Moderada","No aplica para Corrupción"))),IF(H21+I21=0,"",IF(OR(AND(H21=3,I21=4),(AND(H21=2,I21=5)),(AND(H21=1,I21=5))),"Extrema",IF(OR(AND(H21=3,I21=1),(AND(H21=2,I21=2))),"Baja",IF(OR(AND(H21=4,I21=1),AND(H21=3,I21=2),AND(H21=2,I21=3),AND(H21=1,I21=3)),"Moderada",IF(H21+I21&gt;=8,"Extrema",IF(H21+I21&lt;4,"Baja",IF(H21+I21&gt;=6,"Alta","Alta"))))))))</f>
        <v>Moderada</v>
      </c>
      <c r="K21" s="490" t="s">
        <v>105</v>
      </c>
      <c r="L21" s="374" t="s">
        <v>1376</v>
      </c>
      <c r="M21" s="492" t="s">
        <v>509</v>
      </c>
      <c r="N21" s="493">
        <f t="shared" si="0"/>
        <v>15</v>
      </c>
      <c r="O21" s="384" t="s">
        <v>289</v>
      </c>
      <c r="P21" s="493">
        <f>IF(O21="Adecuado",15,0)</f>
        <v>15</v>
      </c>
      <c r="Q21" s="384" t="s">
        <v>291</v>
      </c>
      <c r="R21" s="493">
        <f>IF(Q21="Oportuna",15,0)</f>
        <v>15</v>
      </c>
      <c r="S21" s="384" t="s">
        <v>303</v>
      </c>
      <c r="T21" s="493">
        <f>IF(S21="Prevenir",15,IF(S21="Detectar",10,0))</f>
        <v>15</v>
      </c>
      <c r="U21" s="384" t="s">
        <v>295</v>
      </c>
      <c r="V21" s="493">
        <f>IF(U21="Confiable",15,0)</f>
        <v>15</v>
      </c>
      <c r="W21" s="384" t="s">
        <v>297</v>
      </c>
      <c r="X21" s="493">
        <f>IF(W21="Se investigan y resuelven oportunamente",15,0)</f>
        <v>15</v>
      </c>
      <c r="Y21" s="384" t="s">
        <v>299</v>
      </c>
      <c r="Z21" s="493">
        <f t="shared" ref="Z21:Z22" si="36">IF(Y21="Completa",10,IF(Y21="incompleta",5,0))</f>
        <v>10</v>
      </c>
      <c r="AA21" s="494">
        <f t="shared" ref="AA21:AA22" si="37">N21+P21+R21+T21+V21+X21+Z21</f>
        <v>100</v>
      </c>
      <c r="AB21" s="495" t="str">
        <f t="shared" si="6"/>
        <v>Fuerte</v>
      </c>
      <c r="AC21" s="410" t="s">
        <v>1204</v>
      </c>
      <c r="AD21" s="495" t="str">
        <f>IF(AC21="Siempre se ejecuta","Fuerte",IF(AC21="Algunas veces","Moderado",IF(AC21="no se ejecuta","Débil","")))</f>
        <v>Fuerte</v>
      </c>
      <c r="AE21" s="495" t="str">
        <f t="shared" ref="AE21:AE22" si="38">AB21&amp;AD21</f>
        <v>FuerteFuerte</v>
      </c>
      <c r="AF21" s="495" t="str">
        <f>IFERROR(VLOOKUP(AE21,PARAMETROS!$BH$2:$BJ$10,3,FALSE),"")</f>
        <v>Fuerte</v>
      </c>
      <c r="AG21" s="495">
        <f t="shared" ref="AG21:AG22" si="39">IF(AF21="fuerte",100,IF(AF21="Moderado",50,IF(AF21="débil",0,"")))</f>
        <v>100</v>
      </c>
      <c r="AH21" s="495" t="str">
        <f>IFERROR(VLOOKUP(AE21,PARAMETROS!$BH$2:$BJ$10,2,FALSE),"")</f>
        <v>No</v>
      </c>
      <c r="AI21" s="692">
        <f>IFERROR(AVERAGE(AG21:AG22),0)</f>
        <v>100</v>
      </c>
      <c r="AJ21" s="694" t="str">
        <f>IF(AI21&gt;=100,"Fuerte",IF(AI21&gt;=50,"Moderado",IF(AI21&gt;=0,"Débil","")))</f>
        <v>Fuerte</v>
      </c>
      <c r="AK21" s="685" t="s">
        <v>1205</v>
      </c>
      <c r="AL21" s="685" t="s">
        <v>1205</v>
      </c>
      <c r="AM21" s="686" t="str">
        <f>+AJ21&amp;AK21&amp;AL21</f>
        <v>FuerteDirectamenteDirectamente</v>
      </c>
      <c r="AN21" s="688">
        <f>IFERROR(VLOOKUP(AM21,PARAMETROS!$BD$1:$BG$9,2,FALSE),0)</f>
        <v>2</v>
      </c>
      <c r="AO21" s="690">
        <f>IF(E21&lt;&gt;"8. Corrupción",IFERROR(VLOOKUP(AM21,PARAMETROS!$BD$1:$BG$9,3,FALSE),0),0)</f>
        <v>2</v>
      </c>
      <c r="AP21" s="677">
        <f>IF(H21 ="",0,IF(H21-AN21&lt;=0,1,H21-AN21))</f>
        <v>1</v>
      </c>
      <c r="AQ21" s="679">
        <f t="shared" ref="AQ21" si="40">IF(E21&lt;&gt;"8. Corrupción",IF(I21="",0,IF(I21-AO21=0,1,I21-AO21)),I21)</f>
        <v>1</v>
      </c>
      <c r="AR21" s="681" t="str">
        <f t="shared" ref="AR21" si="41">IF(E21="8. Corrupción",IF(OR(AND(AP21=1,AQ21=5),AND(AP21=2,AQ21=5),AND(AP21=3,AQ21=4),(AP21+AQ21&gt;=8)),"Extrema",IF(OR(AND(AP21=1,AQ21=4),AND(AP21=2,AQ21=4),AND(AP21=4,AQ21=3),AND(AP21=3,AQ21=3)),"Alta",IF(OR(AND(AP21=1,AQ21=3),AND(AP21=2,AQ21=3)),"Moderada","No aplica para Corrupción"))),IF(AP21+AQ21=0,"",IF(OR(AND(AP21=3,AQ21=4),(AND(AP21=2,AQ21=5)),(AND(AP21=1,AQ21=5))),"Extrema",IF(OR(AND(AP21=3,AQ21=1),(AND(AP21=2,AQ21=2))),"Baja",IF(OR(AND(AP21=4,AQ21=1),AND(AP21=3,AQ21=2),AND(AP21=2,AQ21=3),AND(AP21=1,AQ21=3)),"Moderada",IF(AP21+AQ21&gt;=8,"Extrema",IF(AP21+AQ21&lt;4,"Baja",IF(AP21+AQ21&gt;=6,"Alta","Alta"))))))))</f>
        <v>Baja</v>
      </c>
      <c r="AS21" s="683" t="s">
        <v>202</v>
      </c>
      <c r="AT21" s="593" t="s">
        <v>1016</v>
      </c>
      <c r="AU21" s="593" t="s">
        <v>1017</v>
      </c>
      <c r="AV21" s="593" t="s">
        <v>1019</v>
      </c>
      <c r="AW21" s="593" t="s">
        <v>1018</v>
      </c>
      <c r="AX21" s="611">
        <v>43467</v>
      </c>
      <c r="AY21" s="612">
        <v>43830</v>
      </c>
      <c r="AZ21" s="804" t="s">
        <v>1444</v>
      </c>
      <c r="BA21" s="793">
        <v>0.89</v>
      </c>
      <c r="BB21" s="795" t="s">
        <v>1445</v>
      </c>
      <c r="BC21" s="797" t="s">
        <v>127</v>
      </c>
      <c r="BD21" s="592"/>
    </row>
    <row r="22" spans="1:56" ht="276.75" customHeight="1" thickBot="1">
      <c r="A22" s="684"/>
      <c r="B22" s="706"/>
      <c r="C22" s="684"/>
      <c r="D22" s="708"/>
      <c r="E22" s="708"/>
      <c r="F22" s="372" t="s">
        <v>1013</v>
      </c>
      <c r="G22" s="706"/>
      <c r="H22" s="710"/>
      <c r="I22" s="708"/>
      <c r="J22" s="712"/>
      <c r="K22" s="496" t="s">
        <v>98</v>
      </c>
      <c r="L22" s="375" t="s">
        <v>1375</v>
      </c>
      <c r="M22" s="497" t="s">
        <v>509</v>
      </c>
      <c r="N22" s="498">
        <f t="shared" si="0"/>
        <v>15</v>
      </c>
      <c r="O22" s="384" t="s">
        <v>289</v>
      </c>
      <c r="P22" s="498">
        <f t="shared" ref="P22" si="42">IF(O22="Adecuado",15,0)</f>
        <v>15</v>
      </c>
      <c r="Q22" s="384" t="s">
        <v>291</v>
      </c>
      <c r="R22" s="498">
        <f t="shared" ref="R22" si="43">IF(Q22="Oportuna",15,0)</f>
        <v>15</v>
      </c>
      <c r="S22" s="384" t="s">
        <v>303</v>
      </c>
      <c r="T22" s="498">
        <f t="shared" ref="T22" si="44">IF(S22="Prevenir",15,IF(S22="Detectar",10,0))</f>
        <v>15</v>
      </c>
      <c r="U22" s="384" t="s">
        <v>295</v>
      </c>
      <c r="V22" s="498">
        <f t="shared" ref="V22" si="45">IF(U22="Confiable",15,0)</f>
        <v>15</v>
      </c>
      <c r="W22" s="384" t="s">
        <v>297</v>
      </c>
      <c r="X22" s="498">
        <f t="shared" ref="X22" si="46">IF(W22="Se investigan y resuelven oportunamente",15,0)</f>
        <v>15</v>
      </c>
      <c r="Y22" s="384" t="s">
        <v>299</v>
      </c>
      <c r="Z22" s="498">
        <f t="shared" si="36"/>
        <v>10</v>
      </c>
      <c r="AA22" s="499">
        <f t="shared" si="37"/>
        <v>100</v>
      </c>
      <c r="AB22" s="500" t="str">
        <f t="shared" si="6"/>
        <v>Fuerte</v>
      </c>
      <c r="AC22" s="410" t="s">
        <v>1204</v>
      </c>
      <c r="AD22" s="500" t="str">
        <f t="shared" ref="AD22" si="47">IF(AC22="Siempre se ejecuta","Fuerte",IF(AC22="Algunas veces","Moderado",IF(AC22="no se ejecuta","Débil","")))</f>
        <v>Fuerte</v>
      </c>
      <c r="AE22" s="500" t="str">
        <f t="shared" si="38"/>
        <v>FuerteFuerte</v>
      </c>
      <c r="AF22" s="500" t="str">
        <f>IFERROR(VLOOKUP(AE22,PARAMETROS!$BH$2:$BJ$10,3,FALSE),"")</f>
        <v>Fuerte</v>
      </c>
      <c r="AG22" s="500">
        <f t="shared" si="39"/>
        <v>100</v>
      </c>
      <c r="AH22" s="500" t="str">
        <f>IFERROR(VLOOKUP(AE22,PARAMETROS!$BH$2:$BJ$10,2,FALSE),"")</f>
        <v>No</v>
      </c>
      <c r="AI22" s="693"/>
      <c r="AJ22" s="695"/>
      <c r="AK22" s="685"/>
      <c r="AL22" s="685"/>
      <c r="AM22" s="687"/>
      <c r="AN22" s="689"/>
      <c r="AO22" s="691"/>
      <c r="AP22" s="678"/>
      <c r="AQ22" s="680"/>
      <c r="AR22" s="682"/>
      <c r="AS22" s="684"/>
      <c r="AT22" s="789"/>
      <c r="AU22" s="789"/>
      <c r="AV22" s="789"/>
      <c r="AW22" s="789"/>
      <c r="AX22" s="789"/>
      <c r="AY22" s="799"/>
      <c r="AZ22" s="822"/>
      <c r="BA22" s="794"/>
      <c r="BB22" s="796"/>
      <c r="BC22" s="798"/>
      <c r="BD22" s="799"/>
    </row>
    <row r="23" spans="1:56" ht="409.6" customHeight="1">
      <c r="A23" s="591" t="s">
        <v>732</v>
      </c>
      <c r="B23" s="592"/>
      <c r="C23" s="591" t="s">
        <v>197</v>
      </c>
      <c r="D23" s="593" t="s">
        <v>1020</v>
      </c>
      <c r="E23" s="593" t="s">
        <v>78</v>
      </c>
      <c r="F23" s="594" t="s">
        <v>1021</v>
      </c>
      <c r="G23" s="592" t="s">
        <v>1022</v>
      </c>
      <c r="H23" s="591">
        <v>1</v>
      </c>
      <c r="I23" s="593">
        <v>3</v>
      </c>
      <c r="J23" s="597" t="str">
        <f>IF(E23="8. Corrupción",IF(OR(AND(H23=1,I23=5),AND(H23=2,I23=5),AND(H23=3,I23=4),(H23+I23&gt;=8)),"Extrema",IF(OR(AND(H23=1,I23=4),AND(H23=2,I23=4),AND(H23=4,I23=3),AND(H23=3,I23=3)),"Alta",IF(OR(AND(H23=1,I23=3),AND(H23=2,I23=3)),"Moderada","No aplica para Corrupción"))),IF(H23+I23=0,"",IF(OR(AND(H23=3,I23=4),(AND(H23=2,I23=5)),(AND(H23=1,I23=5))),"Extrema",IF(OR(AND(H23=3,I23=1),(AND(H23=2,I23=2))),"Baja",IF(OR(AND(H23=4,I23=1),AND(H23=3,I23=2),AND(H23=2,I23=3),AND(H23=1,I23=3)),"Moderada",IF(H23+I23&gt;=8,"Extrema",IF(H23+I23&lt;4,"Baja",IF(H23+I23&gt;=6,"Alta","Alta"))))))))</f>
        <v>Moderada</v>
      </c>
      <c r="K23" s="598" t="s">
        <v>81</v>
      </c>
      <c r="L23" s="601" t="s">
        <v>1023</v>
      </c>
      <c r="M23" s="580" t="s">
        <v>509</v>
      </c>
      <c r="N23" s="583">
        <f>IF(M23="Asignado",15,0)</f>
        <v>15</v>
      </c>
      <c r="O23" s="584" t="s">
        <v>289</v>
      </c>
      <c r="P23" s="583">
        <f>IF(O23="Adecuado",15,0)</f>
        <v>15</v>
      </c>
      <c r="Q23" s="584" t="s">
        <v>291</v>
      </c>
      <c r="R23" s="583">
        <f>IF(Q23="Oportuna",15,0)</f>
        <v>15</v>
      </c>
      <c r="S23" s="584" t="s">
        <v>303</v>
      </c>
      <c r="T23" s="583">
        <f>IF(S23="Prevenir",15,IF(S23="Detectar",10,0))</f>
        <v>15</v>
      </c>
      <c r="U23" s="584" t="s">
        <v>515</v>
      </c>
      <c r="V23" s="583">
        <f>IF(U23="Confiable",15,0)</f>
        <v>0</v>
      </c>
      <c r="W23" s="584" t="s">
        <v>297</v>
      </c>
      <c r="X23" s="583">
        <f>IF(W23="Se investigan y resuelven oportunamente",15,0)</f>
        <v>15</v>
      </c>
      <c r="Y23" s="584" t="s">
        <v>299</v>
      </c>
      <c r="Z23" s="583">
        <f>IF(Y23="Completa",10,IF(Y23="incompleta",5,0))</f>
        <v>10</v>
      </c>
      <c r="AA23" s="585">
        <f>N23+P23+R23+T23+V23+X23+Z23</f>
        <v>85</v>
      </c>
      <c r="AB23" s="560" t="str">
        <f>IF(AA23&gt;=96,"Fuerte",IF(AA23&gt;=86,"Moderado",IF(AA23&gt;=0,"Débil","")))</f>
        <v>Débil</v>
      </c>
      <c r="AC23" s="564" t="s">
        <v>1204</v>
      </c>
      <c r="AD23" s="560" t="str">
        <f>IF(AC23="Siempre se ejecuta","Fuerte",IF(AC23="Algunas veces","Moderado",IF(AC23="no se ejecuta","Débil","")))</f>
        <v>Fuerte</v>
      </c>
      <c r="AE23" s="560" t="str">
        <f>AB23&amp;AD23</f>
        <v>DébilFuerte</v>
      </c>
      <c r="AF23" s="560" t="str">
        <f>IFERROR(VLOOKUP(AE23,PARAMETROS!$BH$2:$BJ$10,3,FALSE),"")</f>
        <v>Débil</v>
      </c>
      <c r="AG23" s="560">
        <f>IF(AF23="fuerte",100,IF(AF23="Moderado",50,IF(AF23="débil",0,"")))</f>
        <v>0</v>
      </c>
      <c r="AH23" s="560" t="str">
        <f>IFERROR(VLOOKUP(AE23,PARAMETROS!$BH$2:$BJ$10,2,FALSE),"")</f>
        <v>Sí</v>
      </c>
      <c r="AI23" s="563">
        <f>IFERROR(AVERAGE(AG23:AG23),0)</f>
        <v>0</v>
      </c>
      <c r="AJ23" s="560" t="str">
        <f>IF(AI23&gt;=100,"Fuerte",IF(AI23&gt;=50,"Moderado",IF(AI23&gt;=0,"Débil","")))</f>
        <v>Débil</v>
      </c>
      <c r="AK23" s="564" t="s">
        <v>1205</v>
      </c>
      <c r="AL23" s="564" t="s">
        <v>559</v>
      </c>
      <c r="AM23" s="566" t="str">
        <f>+AJ23&amp;AK23&amp;AL23</f>
        <v>DébilDirectamenteIndirectamente</v>
      </c>
      <c r="AN23" s="567">
        <f>IFERROR(VLOOKUP(AM23,PARAMETROS!$BD$1:$BG$9,2,FALSE),0)</f>
        <v>0</v>
      </c>
      <c r="AO23" s="568">
        <f>IF(E23&lt;&gt;"8. Corrupción",IFERROR(VLOOKUP(AM23,PARAMETROS!$BD$1:$BG$9,3,FALSE),0),0)</f>
        <v>0</v>
      </c>
      <c r="AP23" s="604">
        <f>IF(H23 ="",0,IF(H23-AN23&lt;=0,1,H23-AN23))</f>
        <v>1</v>
      </c>
      <c r="AQ23" s="568">
        <f>IF(E23&lt;&gt;"8. Corrupción",IF(I23="",0,IF(I23-AO23=0,1,I23-AO23)),I23)</f>
        <v>3</v>
      </c>
      <c r="AR23" s="605" t="str">
        <f>IF(E23="8. Corrupción",IF(OR(AND(AP23=1,AQ23=5),AND(AP23=2,AQ23=5),AND(AP23=3,AQ23=4),(AP23+AQ23&gt;=8)),"Extrema",IF(OR(AND(AP23=1,AQ23=4),AND(AP23=2,AQ23=4),AND(AP23=4,AQ23=3),AND(AP23=3,AQ23=3)),"Alta",IF(OR(AND(AP23=1,AQ23=3),AND(AP23=2,AQ23=3)),"Moderada","No aplica para Corrupción"))),IF(AP23+AQ23=0,"",IF(OR(AND(AP23=3,AQ23=4),(AND(AP23=2,AQ23=5)),(AND(AP23=1,AQ23=5))),"Extrema",IF(OR(AND(AP23=3,AQ23=1),(AND(AP23=2,AQ23=2))),"Baja",IF(OR(AND(AP23=4,AQ23=1),AND(AP23=3,AQ23=2),AND(AP23=2,AQ23=3),AND(AP23=1,AQ23=3)),"Moderada",IF(AP23+AQ23&gt;=8,"Extrema",IF(AP23+AQ23&lt;4,"Baja",IF(AP23+AQ23&gt;=6,"Alta","Alta"))))))))</f>
        <v>Moderada</v>
      </c>
      <c r="AS23" s="591" t="s">
        <v>206</v>
      </c>
      <c r="AT23" s="593" t="s">
        <v>1024</v>
      </c>
      <c r="AU23" s="593" t="s">
        <v>1025</v>
      </c>
      <c r="AV23" s="593" t="s">
        <v>1026</v>
      </c>
      <c r="AW23" s="593" t="s">
        <v>1027</v>
      </c>
      <c r="AX23" s="611">
        <v>43467</v>
      </c>
      <c r="AY23" s="612">
        <v>43830</v>
      </c>
      <c r="AZ23" s="388" t="s">
        <v>1537</v>
      </c>
      <c r="BA23" s="389">
        <v>1</v>
      </c>
      <c r="BB23" s="415" t="s">
        <v>1474</v>
      </c>
      <c r="BC23" s="387" t="s">
        <v>127</v>
      </c>
      <c r="BD23" s="388" t="s">
        <v>1475</v>
      </c>
    </row>
    <row r="24" spans="1:56" ht="229.5" customHeight="1">
      <c r="A24" s="581"/>
      <c r="B24" s="569"/>
      <c r="C24" s="581"/>
      <c r="D24" s="561"/>
      <c r="E24" s="561"/>
      <c r="F24" s="595"/>
      <c r="G24" s="569"/>
      <c r="H24" s="581"/>
      <c r="I24" s="561"/>
      <c r="J24" s="569"/>
      <c r="K24" s="599"/>
      <c r="L24" s="602"/>
      <c r="M24" s="581"/>
      <c r="N24" s="561"/>
      <c r="O24" s="561"/>
      <c r="P24" s="561"/>
      <c r="Q24" s="561"/>
      <c r="R24" s="561"/>
      <c r="S24" s="561"/>
      <c r="T24" s="561"/>
      <c r="U24" s="561"/>
      <c r="V24" s="561"/>
      <c r="W24" s="561"/>
      <c r="X24" s="561"/>
      <c r="Y24" s="561"/>
      <c r="Z24" s="561"/>
      <c r="AA24" s="561"/>
      <c r="AB24" s="561"/>
      <c r="AC24" s="561"/>
      <c r="AD24" s="586"/>
      <c r="AE24" s="561"/>
      <c r="AF24" s="561"/>
      <c r="AG24" s="561"/>
      <c r="AH24" s="561"/>
      <c r="AI24" s="561"/>
      <c r="AJ24" s="561"/>
      <c r="AK24" s="561"/>
      <c r="AL24" s="561"/>
      <c r="AM24" s="561"/>
      <c r="AN24" s="561"/>
      <c r="AO24" s="569"/>
      <c r="AP24" s="581"/>
      <c r="AQ24" s="569"/>
      <c r="AR24" s="606"/>
      <c r="AS24" s="581"/>
      <c r="AT24" s="595"/>
      <c r="AU24" s="561"/>
      <c r="AV24" s="561"/>
      <c r="AW24" s="561"/>
      <c r="AX24" s="613"/>
      <c r="AY24" s="569"/>
      <c r="AZ24" s="413" t="s">
        <v>1538</v>
      </c>
      <c r="BA24" s="389">
        <v>1</v>
      </c>
      <c r="BB24" s="448" t="s">
        <v>1476</v>
      </c>
      <c r="BC24" s="387" t="s">
        <v>127</v>
      </c>
      <c r="BD24" s="388" t="s">
        <v>1475</v>
      </c>
    </row>
    <row r="25" spans="1:56" ht="177" customHeight="1">
      <c r="A25" s="581"/>
      <c r="B25" s="569"/>
      <c r="C25" s="581"/>
      <c r="D25" s="561"/>
      <c r="E25" s="561"/>
      <c r="F25" s="595"/>
      <c r="G25" s="569"/>
      <c r="H25" s="581"/>
      <c r="I25" s="561"/>
      <c r="J25" s="569"/>
      <c r="K25" s="599"/>
      <c r="L25" s="602"/>
      <c r="M25" s="581"/>
      <c r="N25" s="561"/>
      <c r="O25" s="561"/>
      <c r="P25" s="561"/>
      <c r="Q25" s="561"/>
      <c r="R25" s="561"/>
      <c r="S25" s="561"/>
      <c r="T25" s="561"/>
      <c r="U25" s="561"/>
      <c r="V25" s="561"/>
      <c r="W25" s="561"/>
      <c r="X25" s="561"/>
      <c r="Y25" s="561"/>
      <c r="Z25" s="561"/>
      <c r="AA25" s="561"/>
      <c r="AB25" s="561"/>
      <c r="AC25" s="561"/>
      <c r="AD25" s="586"/>
      <c r="AE25" s="561"/>
      <c r="AF25" s="561"/>
      <c r="AG25" s="561"/>
      <c r="AH25" s="561"/>
      <c r="AI25" s="561"/>
      <c r="AJ25" s="561"/>
      <c r="AK25" s="561"/>
      <c r="AL25" s="561"/>
      <c r="AM25" s="561"/>
      <c r="AN25" s="561"/>
      <c r="AO25" s="569"/>
      <c r="AP25" s="581"/>
      <c r="AQ25" s="569"/>
      <c r="AR25" s="606"/>
      <c r="AS25" s="581"/>
      <c r="AT25" s="595"/>
      <c r="AU25" s="561"/>
      <c r="AV25" s="561"/>
      <c r="AW25" s="561"/>
      <c r="AX25" s="613"/>
      <c r="AY25" s="569"/>
      <c r="AZ25" s="413" t="s">
        <v>1539</v>
      </c>
      <c r="BA25" s="389" t="s">
        <v>1477</v>
      </c>
      <c r="BB25" s="415" t="s">
        <v>1478</v>
      </c>
      <c r="BC25" s="387" t="s">
        <v>127</v>
      </c>
      <c r="BD25" s="388" t="s">
        <v>1475</v>
      </c>
    </row>
    <row r="26" spans="1:56" ht="134.25" customHeight="1">
      <c r="A26" s="581"/>
      <c r="B26" s="569"/>
      <c r="C26" s="581"/>
      <c r="D26" s="561"/>
      <c r="E26" s="561"/>
      <c r="F26" s="595"/>
      <c r="G26" s="569"/>
      <c r="H26" s="581"/>
      <c r="I26" s="561"/>
      <c r="J26" s="569"/>
      <c r="K26" s="599"/>
      <c r="L26" s="602"/>
      <c r="M26" s="581"/>
      <c r="N26" s="561"/>
      <c r="O26" s="561"/>
      <c r="P26" s="561"/>
      <c r="Q26" s="561"/>
      <c r="R26" s="561"/>
      <c r="S26" s="561"/>
      <c r="T26" s="561"/>
      <c r="U26" s="561"/>
      <c r="V26" s="561"/>
      <c r="W26" s="561"/>
      <c r="X26" s="561"/>
      <c r="Y26" s="561"/>
      <c r="Z26" s="561"/>
      <c r="AA26" s="561"/>
      <c r="AB26" s="561"/>
      <c r="AC26" s="561"/>
      <c r="AD26" s="586"/>
      <c r="AE26" s="561"/>
      <c r="AF26" s="561"/>
      <c r="AG26" s="561"/>
      <c r="AH26" s="561"/>
      <c r="AI26" s="561"/>
      <c r="AJ26" s="561"/>
      <c r="AK26" s="561"/>
      <c r="AL26" s="561"/>
      <c r="AM26" s="561"/>
      <c r="AN26" s="561"/>
      <c r="AO26" s="569"/>
      <c r="AP26" s="581"/>
      <c r="AQ26" s="569"/>
      <c r="AR26" s="606"/>
      <c r="AS26" s="581"/>
      <c r="AT26" s="595"/>
      <c r="AU26" s="561"/>
      <c r="AV26" s="561"/>
      <c r="AW26" s="561"/>
      <c r="AX26" s="613"/>
      <c r="AY26" s="569"/>
      <c r="AZ26" s="413" t="s">
        <v>1540</v>
      </c>
      <c r="BA26" s="387" t="s">
        <v>1479</v>
      </c>
      <c r="BB26" s="415" t="s">
        <v>1480</v>
      </c>
      <c r="BC26" s="387" t="s">
        <v>127</v>
      </c>
      <c r="BD26" s="388" t="s">
        <v>1481</v>
      </c>
    </row>
    <row r="27" spans="1:56" ht="92.25" customHeight="1">
      <c r="A27" s="581"/>
      <c r="B27" s="569"/>
      <c r="C27" s="581"/>
      <c r="D27" s="561"/>
      <c r="E27" s="561"/>
      <c r="F27" s="595"/>
      <c r="G27" s="569"/>
      <c r="H27" s="581"/>
      <c r="I27" s="561"/>
      <c r="J27" s="569"/>
      <c r="K27" s="599"/>
      <c r="L27" s="602"/>
      <c r="M27" s="581"/>
      <c r="N27" s="561"/>
      <c r="O27" s="561"/>
      <c r="P27" s="561"/>
      <c r="Q27" s="561"/>
      <c r="R27" s="561"/>
      <c r="S27" s="561"/>
      <c r="T27" s="561"/>
      <c r="U27" s="561"/>
      <c r="V27" s="561"/>
      <c r="W27" s="561"/>
      <c r="X27" s="561"/>
      <c r="Y27" s="561"/>
      <c r="Z27" s="561"/>
      <c r="AA27" s="561"/>
      <c r="AB27" s="561"/>
      <c r="AC27" s="561"/>
      <c r="AD27" s="586"/>
      <c r="AE27" s="561"/>
      <c r="AF27" s="561"/>
      <c r="AG27" s="561"/>
      <c r="AH27" s="561"/>
      <c r="AI27" s="561"/>
      <c r="AJ27" s="561"/>
      <c r="AK27" s="561"/>
      <c r="AL27" s="561"/>
      <c r="AM27" s="561"/>
      <c r="AN27" s="561"/>
      <c r="AO27" s="569"/>
      <c r="AP27" s="581"/>
      <c r="AQ27" s="569"/>
      <c r="AR27" s="606"/>
      <c r="AS27" s="581"/>
      <c r="AT27" s="595"/>
      <c r="AU27" s="561"/>
      <c r="AV27" s="561"/>
      <c r="AW27" s="561"/>
      <c r="AX27" s="613"/>
      <c r="AY27" s="569"/>
      <c r="AZ27" s="414" t="s">
        <v>1541</v>
      </c>
      <c r="BA27" s="527" t="s">
        <v>1482</v>
      </c>
      <c r="BB27" s="415" t="s">
        <v>1483</v>
      </c>
      <c r="BC27" s="387" t="s">
        <v>127</v>
      </c>
      <c r="BD27" s="388" t="s">
        <v>1475</v>
      </c>
    </row>
    <row r="28" spans="1:56" ht="290.25" customHeight="1">
      <c r="A28" s="581"/>
      <c r="B28" s="569"/>
      <c r="C28" s="581"/>
      <c r="D28" s="561"/>
      <c r="E28" s="561"/>
      <c r="F28" s="595"/>
      <c r="G28" s="569"/>
      <c r="H28" s="581"/>
      <c r="I28" s="561"/>
      <c r="J28" s="569"/>
      <c r="K28" s="599"/>
      <c r="L28" s="602"/>
      <c r="M28" s="581"/>
      <c r="N28" s="561"/>
      <c r="O28" s="561"/>
      <c r="P28" s="561"/>
      <c r="Q28" s="561"/>
      <c r="R28" s="561"/>
      <c r="S28" s="561"/>
      <c r="T28" s="561"/>
      <c r="U28" s="561"/>
      <c r="V28" s="561"/>
      <c r="W28" s="561"/>
      <c r="X28" s="561"/>
      <c r="Y28" s="561"/>
      <c r="Z28" s="561"/>
      <c r="AA28" s="561"/>
      <c r="AB28" s="561"/>
      <c r="AC28" s="561"/>
      <c r="AD28" s="586"/>
      <c r="AE28" s="561"/>
      <c r="AF28" s="561"/>
      <c r="AG28" s="561"/>
      <c r="AH28" s="561"/>
      <c r="AI28" s="561"/>
      <c r="AJ28" s="561"/>
      <c r="AK28" s="561"/>
      <c r="AL28" s="561"/>
      <c r="AM28" s="561"/>
      <c r="AN28" s="561"/>
      <c r="AO28" s="569"/>
      <c r="AP28" s="581"/>
      <c r="AQ28" s="569"/>
      <c r="AR28" s="606"/>
      <c r="AS28" s="581"/>
      <c r="AT28" s="595"/>
      <c r="AU28" s="561"/>
      <c r="AV28" s="561"/>
      <c r="AW28" s="561"/>
      <c r="AX28" s="613"/>
      <c r="AY28" s="569"/>
      <c r="AZ28" s="414" t="s">
        <v>1542</v>
      </c>
      <c r="BA28" s="389">
        <v>1</v>
      </c>
      <c r="BB28" s="415" t="s">
        <v>1484</v>
      </c>
      <c r="BC28" s="387" t="s">
        <v>127</v>
      </c>
      <c r="BD28" s="388" t="s">
        <v>1475</v>
      </c>
    </row>
    <row r="29" spans="1:56" ht="406.5" customHeight="1">
      <c r="A29" s="581"/>
      <c r="B29" s="569"/>
      <c r="C29" s="581"/>
      <c r="D29" s="561"/>
      <c r="E29" s="561"/>
      <c r="F29" s="595"/>
      <c r="G29" s="569"/>
      <c r="H29" s="581"/>
      <c r="I29" s="561"/>
      <c r="J29" s="569"/>
      <c r="K29" s="599"/>
      <c r="L29" s="602"/>
      <c r="M29" s="581"/>
      <c r="N29" s="561"/>
      <c r="O29" s="561"/>
      <c r="P29" s="561"/>
      <c r="Q29" s="561"/>
      <c r="R29" s="561"/>
      <c r="S29" s="561"/>
      <c r="T29" s="561"/>
      <c r="U29" s="561"/>
      <c r="V29" s="561"/>
      <c r="W29" s="561"/>
      <c r="X29" s="561"/>
      <c r="Y29" s="561"/>
      <c r="Z29" s="561"/>
      <c r="AA29" s="561"/>
      <c r="AB29" s="561"/>
      <c r="AC29" s="561"/>
      <c r="AD29" s="586"/>
      <c r="AE29" s="561"/>
      <c r="AF29" s="561"/>
      <c r="AG29" s="561"/>
      <c r="AH29" s="561"/>
      <c r="AI29" s="561"/>
      <c r="AJ29" s="561"/>
      <c r="AK29" s="561"/>
      <c r="AL29" s="561"/>
      <c r="AM29" s="561"/>
      <c r="AN29" s="561"/>
      <c r="AO29" s="569"/>
      <c r="AP29" s="581"/>
      <c r="AQ29" s="569"/>
      <c r="AR29" s="606"/>
      <c r="AS29" s="581"/>
      <c r="AT29" s="595"/>
      <c r="AU29" s="561"/>
      <c r="AV29" s="561"/>
      <c r="AW29" s="561"/>
      <c r="AX29" s="613"/>
      <c r="AY29" s="569"/>
      <c r="AZ29" s="413" t="s">
        <v>1543</v>
      </c>
      <c r="BA29" s="387">
        <v>100</v>
      </c>
      <c r="BB29" s="415" t="s">
        <v>1465</v>
      </c>
      <c r="BC29" s="387" t="s">
        <v>127</v>
      </c>
      <c r="BD29" s="388" t="s">
        <v>1475</v>
      </c>
    </row>
    <row r="30" spans="1:56" ht="180" customHeight="1">
      <c r="A30" s="581"/>
      <c r="B30" s="569"/>
      <c r="C30" s="581"/>
      <c r="D30" s="561"/>
      <c r="E30" s="561"/>
      <c r="F30" s="595"/>
      <c r="G30" s="569"/>
      <c r="H30" s="581"/>
      <c r="I30" s="561"/>
      <c r="J30" s="569"/>
      <c r="K30" s="599"/>
      <c r="L30" s="602"/>
      <c r="M30" s="581"/>
      <c r="N30" s="561"/>
      <c r="O30" s="561"/>
      <c r="P30" s="561"/>
      <c r="Q30" s="561"/>
      <c r="R30" s="561"/>
      <c r="S30" s="561"/>
      <c r="T30" s="561"/>
      <c r="U30" s="561"/>
      <c r="V30" s="561"/>
      <c r="W30" s="561"/>
      <c r="X30" s="561"/>
      <c r="Y30" s="561"/>
      <c r="Z30" s="561"/>
      <c r="AA30" s="561"/>
      <c r="AB30" s="561"/>
      <c r="AC30" s="561"/>
      <c r="AD30" s="586"/>
      <c r="AE30" s="561"/>
      <c r="AF30" s="561"/>
      <c r="AG30" s="561"/>
      <c r="AH30" s="561"/>
      <c r="AI30" s="561"/>
      <c r="AJ30" s="561"/>
      <c r="AK30" s="561"/>
      <c r="AL30" s="561"/>
      <c r="AM30" s="561"/>
      <c r="AN30" s="561"/>
      <c r="AO30" s="569"/>
      <c r="AP30" s="581"/>
      <c r="AQ30" s="569"/>
      <c r="AR30" s="606"/>
      <c r="AS30" s="581"/>
      <c r="AT30" s="595"/>
      <c r="AU30" s="561"/>
      <c r="AV30" s="561"/>
      <c r="AW30" s="561"/>
      <c r="AX30" s="613"/>
      <c r="AY30" s="569"/>
      <c r="AZ30" s="412" t="s">
        <v>1466</v>
      </c>
      <c r="BA30" s="389">
        <v>1</v>
      </c>
      <c r="BB30" s="415" t="s">
        <v>1467</v>
      </c>
      <c r="BC30" s="387" t="s">
        <v>127</v>
      </c>
      <c r="BD30" s="388" t="s">
        <v>1475</v>
      </c>
    </row>
    <row r="31" spans="1:56" ht="228" customHeight="1">
      <c r="A31" s="581"/>
      <c r="B31" s="569"/>
      <c r="C31" s="581"/>
      <c r="D31" s="561"/>
      <c r="E31" s="561"/>
      <c r="F31" s="595"/>
      <c r="G31" s="569"/>
      <c r="H31" s="581"/>
      <c r="I31" s="561"/>
      <c r="J31" s="569"/>
      <c r="K31" s="599"/>
      <c r="L31" s="602"/>
      <c r="M31" s="581"/>
      <c r="N31" s="561"/>
      <c r="O31" s="561"/>
      <c r="P31" s="561"/>
      <c r="Q31" s="561"/>
      <c r="R31" s="561"/>
      <c r="S31" s="561"/>
      <c r="T31" s="561"/>
      <c r="U31" s="561"/>
      <c r="V31" s="561"/>
      <c r="W31" s="561"/>
      <c r="X31" s="561"/>
      <c r="Y31" s="561"/>
      <c r="Z31" s="561"/>
      <c r="AA31" s="561"/>
      <c r="AB31" s="561"/>
      <c r="AC31" s="561"/>
      <c r="AD31" s="586"/>
      <c r="AE31" s="561"/>
      <c r="AF31" s="561"/>
      <c r="AG31" s="561"/>
      <c r="AH31" s="561"/>
      <c r="AI31" s="561"/>
      <c r="AJ31" s="561"/>
      <c r="AK31" s="561"/>
      <c r="AL31" s="561"/>
      <c r="AM31" s="561"/>
      <c r="AN31" s="561"/>
      <c r="AO31" s="569"/>
      <c r="AP31" s="581"/>
      <c r="AQ31" s="569"/>
      <c r="AR31" s="606"/>
      <c r="AS31" s="581"/>
      <c r="AT31" s="595"/>
      <c r="AU31" s="561"/>
      <c r="AV31" s="561"/>
      <c r="AW31" s="561"/>
      <c r="AX31" s="613"/>
      <c r="AY31" s="569"/>
      <c r="AZ31" s="413" t="s">
        <v>1468</v>
      </c>
      <c r="BA31" s="389">
        <v>1</v>
      </c>
      <c r="BB31" s="415" t="s">
        <v>1469</v>
      </c>
      <c r="BC31" s="387" t="s">
        <v>127</v>
      </c>
      <c r="BD31" s="388" t="s">
        <v>1475</v>
      </c>
    </row>
    <row r="32" spans="1:56" ht="379.5" customHeight="1">
      <c r="A32" s="581"/>
      <c r="B32" s="569"/>
      <c r="C32" s="581"/>
      <c r="D32" s="561"/>
      <c r="E32" s="561"/>
      <c r="F32" s="595"/>
      <c r="G32" s="569"/>
      <c r="H32" s="581"/>
      <c r="I32" s="561"/>
      <c r="J32" s="569"/>
      <c r="K32" s="599"/>
      <c r="L32" s="602"/>
      <c r="M32" s="581"/>
      <c r="N32" s="561"/>
      <c r="O32" s="561"/>
      <c r="P32" s="561"/>
      <c r="Q32" s="561"/>
      <c r="R32" s="561"/>
      <c r="S32" s="561"/>
      <c r="T32" s="561"/>
      <c r="U32" s="561"/>
      <c r="V32" s="561"/>
      <c r="W32" s="561"/>
      <c r="X32" s="561"/>
      <c r="Y32" s="561"/>
      <c r="Z32" s="561"/>
      <c r="AA32" s="561"/>
      <c r="AB32" s="561"/>
      <c r="AC32" s="561"/>
      <c r="AD32" s="586"/>
      <c r="AE32" s="561"/>
      <c r="AF32" s="561"/>
      <c r="AG32" s="561"/>
      <c r="AH32" s="561"/>
      <c r="AI32" s="561"/>
      <c r="AJ32" s="561"/>
      <c r="AK32" s="561"/>
      <c r="AL32" s="561"/>
      <c r="AM32" s="561"/>
      <c r="AN32" s="561"/>
      <c r="AO32" s="569"/>
      <c r="AP32" s="581"/>
      <c r="AQ32" s="569"/>
      <c r="AR32" s="606"/>
      <c r="AS32" s="581"/>
      <c r="AT32" s="595"/>
      <c r="AU32" s="561"/>
      <c r="AV32" s="561"/>
      <c r="AW32" s="561"/>
      <c r="AX32" s="613"/>
      <c r="AY32" s="569"/>
      <c r="AZ32" s="414" t="s">
        <v>1470</v>
      </c>
      <c r="BA32" s="389">
        <v>1</v>
      </c>
      <c r="BB32" s="415" t="s">
        <v>1471</v>
      </c>
      <c r="BC32" s="387" t="s">
        <v>127</v>
      </c>
      <c r="BD32" s="388" t="s">
        <v>1475</v>
      </c>
    </row>
    <row r="33" spans="1:56" ht="266.25" customHeight="1">
      <c r="A33" s="581"/>
      <c r="B33" s="569"/>
      <c r="C33" s="581"/>
      <c r="D33" s="561"/>
      <c r="E33" s="561"/>
      <c r="F33" s="595"/>
      <c r="G33" s="569"/>
      <c r="H33" s="581"/>
      <c r="I33" s="561"/>
      <c r="J33" s="569"/>
      <c r="K33" s="599"/>
      <c r="L33" s="602"/>
      <c r="M33" s="581"/>
      <c r="N33" s="561"/>
      <c r="O33" s="561"/>
      <c r="P33" s="561"/>
      <c r="Q33" s="561"/>
      <c r="R33" s="561"/>
      <c r="S33" s="561"/>
      <c r="T33" s="561"/>
      <c r="U33" s="561"/>
      <c r="V33" s="561"/>
      <c r="W33" s="561"/>
      <c r="X33" s="561"/>
      <c r="Y33" s="561"/>
      <c r="Z33" s="561"/>
      <c r="AA33" s="561"/>
      <c r="AB33" s="561"/>
      <c r="AC33" s="561"/>
      <c r="AD33" s="586"/>
      <c r="AE33" s="561"/>
      <c r="AF33" s="561"/>
      <c r="AG33" s="561"/>
      <c r="AH33" s="561"/>
      <c r="AI33" s="561"/>
      <c r="AJ33" s="561"/>
      <c r="AK33" s="561"/>
      <c r="AL33" s="561"/>
      <c r="AM33" s="561"/>
      <c r="AN33" s="561"/>
      <c r="AO33" s="569"/>
      <c r="AP33" s="581"/>
      <c r="AQ33" s="569"/>
      <c r="AR33" s="606"/>
      <c r="AS33" s="581"/>
      <c r="AT33" s="595"/>
      <c r="AU33" s="561"/>
      <c r="AV33" s="561"/>
      <c r="AW33" s="561"/>
      <c r="AX33" s="613"/>
      <c r="AY33" s="569"/>
      <c r="AZ33" s="528" t="s">
        <v>1544</v>
      </c>
      <c r="BA33" s="387">
        <v>100</v>
      </c>
      <c r="BB33" s="415" t="s">
        <v>1485</v>
      </c>
      <c r="BC33" s="387" t="s">
        <v>127</v>
      </c>
      <c r="BD33" s="388" t="s">
        <v>1475</v>
      </c>
    </row>
    <row r="34" spans="1:56" ht="190.5" customHeight="1">
      <c r="A34" s="581"/>
      <c r="B34" s="569"/>
      <c r="C34" s="581"/>
      <c r="D34" s="561"/>
      <c r="E34" s="561"/>
      <c r="F34" s="595"/>
      <c r="G34" s="569"/>
      <c r="H34" s="581"/>
      <c r="I34" s="561"/>
      <c r="J34" s="569"/>
      <c r="K34" s="599"/>
      <c r="L34" s="602"/>
      <c r="M34" s="581"/>
      <c r="N34" s="561"/>
      <c r="O34" s="561"/>
      <c r="P34" s="561"/>
      <c r="Q34" s="561"/>
      <c r="R34" s="561"/>
      <c r="S34" s="561"/>
      <c r="T34" s="561"/>
      <c r="U34" s="561"/>
      <c r="V34" s="561"/>
      <c r="W34" s="561"/>
      <c r="X34" s="561"/>
      <c r="Y34" s="561"/>
      <c r="Z34" s="561"/>
      <c r="AA34" s="561"/>
      <c r="AB34" s="561"/>
      <c r="AC34" s="561"/>
      <c r="AD34" s="586"/>
      <c r="AE34" s="561"/>
      <c r="AF34" s="561"/>
      <c r="AG34" s="561"/>
      <c r="AH34" s="561"/>
      <c r="AI34" s="561"/>
      <c r="AJ34" s="561"/>
      <c r="AK34" s="561"/>
      <c r="AL34" s="561"/>
      <c r="AM34" s="561"/>
      <c r="AN34" s="561"/>
      <c r="AO34" s="569"/>
      <c r="AP34" s="581"/>
      <c r="AQ34" s="569"/>
      <c r="AR34" s="606"/>
      <c r="AS34" s="581"/>
      <c r="AT34" s="595"/>
      <c r="AU34" s="561"/>
      <c r="AV34" s="561"/>
      <c r="AW34" s="561"/>
      <c r="AX34" s="613"/>
      <c r="AY34" s="569"/>
      <c r="AZ34" s="414" t="s">
        <v>1472</v>
      </c>
      <c r="BA34" s="389">
        <v>1</v>
      </c>
      <c r="BB34" s="415" t="s">
        <v>1473</v>
      </c>
      <c r="BC34" s="387" t="s">
        <v>127</v>
      </c>
      <c r="BD34" s="388" t="s">
        <v>1475</v>
      </c>
    </row>
    <row r="35" spans="1:56" ht="144.75" customHeight="1">
      <c r="A35" s="581"/>
      <c r="B35" s="569"/>
      <c r="C35" s="581"/>
      <c r="D35" s="561"/>
      <c r="E35" s="561"/>
      <c r="F35" s="595"/>
      <c r="G35" s="569"/>
      <c r="H35" s="581"/>
      <c r="I35" s="561"/>
      <c r="J35" s="569"/>
      <c r="K35" s="599"/>
      <c r="L35" s="602"/>
      <c r="M35" s="581"/>
      <c r="N35" s="561"/>
      <c r="O35" s="561"/>
      <c r="P35" s="561"/>
      <c r="Q35" s="561"/>
      <c r="R35" s="561"/>
      <c r="S35" s="561"/>
      <c r="T35" s="561"/>
      <c r="U35" s="561"/>
      <c r="V35" s="561"/>
      <c r="W35" s="561"/>
      <c r="X35" s="561"/>
      <c r="Y35" s="561"/>
      <c r="Z35" s="561"/>
      <c r="AA35" s="561"/>
      <c r="AB35" s="561"/>
      <c r="AC35" s="561"/>
      <c r="AD35" s="586"/>
      <c r="AE35" s="561"/>
      <c r="AF35" s="561"/>
      <c r="AG35" s="561"/>
      <c r="AH35" s="561"/>
      <c r="AI35" s="561"/>
      <c r="AJ35" s="561"/>
      <c r="AK35" s="561"/>
      <c r="AL35" s="561"/>
      <c r="AM35" s="561"/>
      <c r="AN35" s="561"/>
      <c r="AO35" s="569"/>
      <c r="AP35" s="581"/>
      <c r="AQ35" s="569"/>
      <c r="AR35" s="606"/>
      <c r="AS35" s="581"/>
      <c r="AT35" s="595"/>
      <c r="AU35" s="561"/>
      <c r="AV35" s="561"/>
      <c r="AW35" s="561"/>
      <c r="AX35" s="613"/>
      <c r="AY35" s="569"/>
      <c r="AZ35" s="413" t="s">
        <v>1545</v>
      </c>
      <c r="BA35" s="389">
        <v>1</v>
      </c>
      <c r="BB35" s="415" t="s">
        <v>1486</v>
      </c>
      <c r="BC35" s="387" t="s">
        <v>127</v>
      </c>
      <c r="BD35" s="388" t="s">
        <v>1475</v>
      </c>
    </row>
    <row r="36" spans="1:56" ht="197.25" customHeight="1">
      <c r="A36" s="581"/>
      <c r="B36" s="569"/>
      <c r="C36" s="581"/>
      <c r="D36" s="561"/>
      <c r="E36" s="561"/>
      <c r="F36" s="595"/>
      <c r="G36" s="569"/>
      <c r="H36" s="581"/>
      <c r="I36" s="561"/>
      <c r="J36" s="569"/>
      <c r="K36" s="599"/>
      <c r="L36" s="602"/>
      <c r="M36" s="581"/>
      <c r="N36" s="561"/>
      <c r="O36" s="561"/>
      <c r="P36" s="561"/>
      <c r="Q36" s="561"/>
      <c r="R36" s="561"/>
      <c r="S36" s="561"/>
      <c r="T36" s="561"/>
      <c r="U36" s="561"/>
      <c r="V36" s="561"/>
      <c r="W36" s="561"/>
      <c r="X36" s="561"/>
      <c r="Y36" s="561"/>
      <c r="Z36" s="561"/>
      <c r="AA36" s="561"/>
      <c r="AB36" s="561"/>
      <c r="AC36" s="561"/>
      <c r="AD36" s="586"/>
      <c r="AE36" s="561"/>
      <c r="AF36" s="561"/>
      <c r="AG36" s="561"/>
      <c r="AH36" s="561"/>
      <c r="AI36" s="561"/>
      <c r="AJ36" s="561"/>
      <c r="AK36" s="561"/>
      <c r="AL36" s="561"/>
      <c r="AM36" s="561"/>
      <c r="AN36" s="561"/>
      <c r="AO36" s="569"/>
      <c r="AP36" s="581"/>
      <c r="AQ36" s="569"/>
      <c r="AR36" s="606"/>
      <c r="AS36" s="581"/>
      <c r="AT36" s="595"/>
      <c r="AU36" s="561"/>
      <c r="AV36" s="561"/>
      <c r="AW36" s="561"/>
      <c r="AX36" s="613"/>
      <c r="AY36" s="569"/>
      <c r="AZ36" s="414" t="s">
        <v>1546</v>
      </c>
      <c r="BA36" s="387" t="s">
        <v>1487</v>
      </c>
      <c r="BB36" s="415" t="s">
        <v>1488</v>
      </c>
      <c r="BC36" s="387" t="s">
        <v>127</v>
      </c>
      <c r="BD36" s="388" t="s">
        <v>1475</v>
      </c>
    </row>
    <row r="37" spans="1:56" ht="286.5" customHeight="1" thickBot="1">
      <c r="A37" s="582"/>
      <c r="B37" s="570"/>
      <c r="C37" s="582"/>
      <c r="D37" s="562"/>
      <c r="E37" s="562"/>
      <c r="F37" s="596"/>
      <c r="G37" s="570"/>
      <c r="H37" s="582"/>
      <c r="I37" s="562"/>
      <c r="J37" s="570"/>
      <c r="K37" s="600"/>
      <c r="L37" s="603"/>
      <c r="M37" s="582"/>
      <c r="N37" s="562"/>
      <c r="O37" s="565"/>
      <c r="P37" s="562"/>
      <c r="Q37" s="565"/>
      <c r="R37" s="562"/>
      <c r="S37" s="565"/>
      <c r="T37" s="562"/>
      <c r="U37" s="565"/>
      <c r="V37" s="562"/>
      <c r="W37" s="565"/>
      <c r="X37" s="562"/>
      <c r="Y37" s="565"/>
      <c r="Z37" s="562"/>
      <c r="AA37" s="562"/>
      <c r="AB37" s="562"/>
      <c r="AC37" s="565"/>
      <c r="AD37" s="587"/>
      <c r="AE37" s="562"/>
      <c r="AF37" s="562"/>
      <c r="AG37" s="562"/>
      <c r="AH37" s="562"/>
      <c r="AI37" s="562"/>
      <c r="AJ37" s="562"/>
      <c r="AK37" s="565"/>
      <c r="AL37" s="565"/>
      <c r="AM37" s="562"/>
      <c r="AN37" s="562"/>
      <c r="AO37" s="570"/>
      <c r="AP37" s="582"/>
      <c r="AQ37" s="570"/>
      <c r="AR37" s="607"/>
      <c r="AS37" s="582"/>
      <c r="AT37" s="596"/>
      <c r="AU37" s="562"/>
      <c r="AV37" s="562"/>
      <c r="AW37" s="562"/>
      <c r="AX37" s="614"/>
      <c r="AY37" s="570"/>
      <c r="AZ37" s="414" t="s">
        <v>1547</v>
      </c>
      <c r="BA37" s="387"/>
      <c r="BB37" s="529" t="s">
        <v>1489</v>
      </c>
      <c r="BC37" s="387" t="s">
        <v>127</v>
      </c>
      <c r="BD37" s="388" t="s">
        <v>1475</v>
      </c>
    </row>
    <row r="38" spans="1:56" ht="354.75" customHeight="1">
      <c r="A38" s="615"/>
      <c r="B38" s="590" t="s">
        <v>26</v>
      </c>
      <c r="C38" s="615" t="s">
        <v>197</v>
      </c>
      <c r="D38" s="616" t="s">
        <v>1028</v>
      </c>
      <c r="E38" s="616" t="s">
        <v>74</v>
      </c>
      <c r="F38" s="617" t="s">
        <v>1362</v>
      </c>
      <c r="G38" s="590" t="s">
        <v>1029</v>
      </c>
      <c r="H38" s="615">
        <v>3</v>
      </c>
      <c r="I38" s="616">
        <v>3</v>
      </c>
      <c r="J38" s="590" t="str">
        <f>IF(E38="8. Corrupción",IF(OR(AND(H38=1,I38=5),AND(H38=2,I38=5),AND(H38=3,I38=4),(H38+I38&gt;=8)),"Extrema",IF(OR(AND(H38=1,I38=4),AND(H38=2,I38=4),AND(H38=4,I38=3),AND(H38=3,I38=3)),"Alta",IF(OR(AND(H38=1,I38=3),AND(H38=2,I38=3)),"Moderada","No aplica para Corrupción"))),IF(H38+I38=0,"",IF(OR(AND(H38=3,I38=4),(AND(H38=2,I38=5)),(AND(H38=1,I38=5))),"Extrema",IF(OR(AND(H38=3,I38=1),(AND(H38=2,I38=2))),"Baja",IF(OR(AND(H38=4,I38=1),AND(H38=3,I38=2),AND(H38=2,I38=3),AND(H38=1,I38=3)),"Moderada",IF(H38+I38&gt;=8,"Extrema",IF(H38+I38&lt;4,"Baja",IF(H38+I38&gt;=6,"Alta","Alta"))))))))</f>
        <v>Alta</v>
      </c>
      <c r="K38" s="618" t="s">
        <v>98</v>
      </c>
      <c r="L38" s="619" t="s">
        <v>1374</v>
      </c>
      <c r="M38" s="580" t="s">
        <v>509</v>
      </c>
      <c r="N38" s="583">
        <f>IF(M38="Asignado",15,0)</f>
        <v>15</v>
      </c>
      <c r="O38" s="584" t="s">
        <v>289</v>
      </c>
      <c r="P38" s="583">
        <f>IF(O38="Adecuado",15,0)</f>
        <v>15</v>
      </c>
      <c r="Q38" s="584" t="s">
        <v>291</v>
      </c>
      <c r="R38" s="583">
        <f>IF(Q38="Oportuna",15,0)</f>
        <v>15</v>
      </c>
      <c r="S38" s="584" t="s">
        <v>303</v>
      </c>
      <c r="T38" s="583">
        <f>IF(S38="Prevenir",15,IF(S38="Detectar",10,0))</f>
        <v>15</v>
      </c>
      <c r="U38" s="584" t="s">
        <v>295</v>
      </c>
      <c r="V38" s="583">
        <f>IF(U38="Confiable",15,0)</f>
        <v>15</v>
      </c>
      <c r="W38" s="584" t="s">
        <v>297</v>
      </c>
      <c r="X38" s="583">
        <f>IF(W38="Se investigan y resuelven oportunamente",15,0)</f>
        <v>15</v>
      </c>
      <c r="Y38" s="584" t="s">
        <v>299</v>
      </c>
      <c r="Z38" s="583">
        <f>IF(Y38="Completa",10,IF(Y38="incompleta",5,0))</f>
        <v>10</v>
      </c>
      <c r="AA38" s="571">
        <f>N38+P38+R38+T38+V38+X38+Z38</f>
        <v>100</v>
      </c>
      <c r="AB38" s="574" t="str">
        <f>IF(AA38&gt;=96,"Fuerte",IF(AA38&gt;=86,"Moderado",IF(AA38&gt;=0,"Débil","")))</f>
        <v>Fuerte</v>
      </c>
      <c r="AC38" s="564" t="s">
        <v>1204</v>
      </c>
      <c r="AD38" s="574" t="str">
        <f>IF(AC38="Siempre se ejecuta","Fuerte",IF(AC38="Algunas veces","Moderado",IF(AC38="no se ejecuta","Débil","")))</f>
        <v>Fuerte</v>
      </c>
      <c r="AE38" s="574" t="str">
        <f>AB38&amp;AD38</f>
        <v>FuerteFuerte</v>
      </c>
      <c r="AF38" s="574" t="str">
        <f>IFERROR(VLOOKUP(AE38,PARAMETROS!$BH$2:$BJ$10,3,FALSE),"")</f>
        <v>Fuerte</v>
      </c>
      <c r="AG38" s="574">
        <f>IF(AF38="fuerte",100,IF(AF38="Moderado",50,IF(AF38="débil",0,"")))</f>
        <v>100</v>
      </c>
      <c r="AH38" s="574" t="str">
        <f>IFERROR(VLOOKUP(AE38,PARAMETROS!$BH$2:$BJ$10,2,FALSE),"")</f>
        <v>No</v>
      </c>
      <c r="AI38" s="575">
        <f>IFERROR(AVERAGE(AG38:AG38),0)</f>
        <v>100</v>
      </c>
      <c r="AJ38" s="574" t="str">
        <f>IF(AI38&gt;=100,"Fuerte",IF(AI38&gt;=50,"Moderado",IF(AI38&gt;=0,"Débil","")))</f>
        <v>Fuerte</v>
      </c>
      <c r="AK38" s="564" t="s">
        <v>1205</v>
      </c>
      <c r="AL38" s="564" t="s">
        <v>559</v>
      </c>
      <c r="AM38" s="566" t="str">
        <f>+AJ38&amp;AK38&amp;AL38</f>
        <v>FuerteDirectamenteIndirectamente</v>
      </c>
      <c r="AN38" s="576">
        <f>IFERROR(VLOOKUP(AM38,PARAMETROS!$BD$1:$BG$9,2,FALSE),0)</f>
        <v>2</v>
      </c>
      <c r="AO38" s="577">
        <f>IF(E38&lt;&gt;"8. Corrupción",IFERROR(VLOOKUP(AM38,PARAMETROS!$BD$1:$BG$9,3,FALSE),0),0)</f>
        <v>1</v>
      </c>
      <c r="AP38" s="615">
        <f>IF(H38 ="",0,IF(H38-AN38&lt;=0,1,H38-AN38))</f>
        <v>1</v>
      </c>
      <c r="AQ38" s="590">
        <f>IF(E38&lt;&gt;"8. Corrupción",IF(I38="",0,IF(I38-AO38=0,1,I38-AO38)),I38)</f>
        <v>2</v>
      </c>
      <c r="AR38" s="620" t="str">
        <f>IF(E38="8. Corrupción",IF(OR(AND(AP38=1,AQ38=5),AND(AP38=2,AQ38=5),AND(AP38=3,AQ38=4),(AP38+AQ38&gt;=8)),"Extrema",IF(OR(AND(AP38=1,AQ38=4),AND(AP38=2,AQ38=4),AND(AP38=4,AQ38=3),AND(AP38=3,AQ38=3)),"Alta",IF(OR(AND(AP38=1,AQ38=3),AND(AP38=2,AQ38=3)),"Moderada","No aplica para Corrupción"))),IF(AP38+AQ38=0,"",IF(OR(AND(AP38=3,AQ38=4),(AND(AP38=2,AQ38=5)),(AND(AP38=1,AQ38=5))),"Extrema",IF(OR(AND(AP38=3,AQ38=1),(AND(AP38=2,AQ38=2))),"Baja",IF(OR(AND(AP38=4,AQ38=1),AND(AP38=3,AQ38=2),AND(AP38=2,AQ38=3),AND(AP38=1,AQ38=3)),"Moderada",IF(AP38+AQ38&gt;=8,"Extrema",IF(AP38+AQ38&lt;4,"Baja",IF(AP38+AQ38&gt;=6,"Alta","Alta"))))))))</f>
        <v>Baja</v>
      </c>
      <c r="AS38" s="615" t="s">
        <v>202</v>
      </c>
      <c r="AT38" s="617" t="s">
        <v>1030</v>
      </c>
      <c r="AU38" s="616" t="s">
        <v>1031</v>
      </c>
      <c r="AV38" s="616" t="s">
        <v>1032</v>
      </c>
      <c r="AW38" s="616" t="s">
        <v>1027</v>
      </c>
      <c r="AX38" s="791">
        <v>43467</v>
      </c>
      <c r="AY38" s="590">
        <v>43830</v>
      </c>
      <c r="AZ38" s="388" t="s">
        <v>1548</v>
      </c>
      <c r="BA38" s="389">
        <v>1</v>
      </c>
      <c r="BB38" s="388" t="s">
        <v>1490</v>
      </c>
      <c r="BC38" s="387" t="s">
        <v>127</v>
      </c>
      <c r="BD38" s="388" t="s">
        <v>1475</v>
      </c>
    </row>
    <row r="39" spans="1:56" ht="158.25" customHeight="1">
      <c r="A39" s="581"/>
      <c r="B39" s="569"/>
      <c r="C39" s="581"/>
      <c r="D39" s="561"/>
      <c r="E39" s="561"/>
      <c r="F39" s="595"/>
      <c r="G39" s="569"/>
      <c r="H39" s="581"/>
      <c r="I39" s="561"/>
      <c r="J39" s="569"/>
      <c r="K39" s="599"/>
      <c r="L39" s="602"/>
      <c r="M39" s="581"/>
      <c r="N39" s="561"/>
      <c r="O39" s="561"/>
      <c r="P39" s="561"/>
      <c r="Q39" s="561"/>
      <c r="R39" s="561"/>
      <c r="S39" s="561"/>
      <c r="T39" s="561"/>
      <c r="U39" s="561"/>
      <c r="V39" s="561"/>
      <c r="W39" s="561"/>
      <c r="X39" s="561"/>
      <c r="Y39" s="561"/>
      <c r="Z39" s="561"/>
      <c r="AA39" s="572"/>
      <c r="AB39" s="572"/>
      <c r="AC39" s="561"/>
      <c r="AD39" s="572"/>
      <c r="AE39" s="572"/>
      <c r="AF39" s="572"/>
      <c r="AG39" s="572"/>
      <c r="AH39" s="572"/>
      <c r="AI39" s="572"/>
      <c r="AJ39" s="572"/>
      <c r="AK39" s="561"/>
      <c r="AL39" s="561"/>
      <c r="AM39" s="561"/>
      <c r="AN39" s="572"/>
      <c r="AO39" s="578"/>
      <c r="AP39" s="581"/>
      <c r="AQ39" s="569"/>
      <c r="AR39" s="606"/>
      <c r="AS39" s="581"/>
      <c r="AT39" s="595"/>
      <c r="AU39" s="561"/>
      <c r="AV39" s="561"/>
      <c r="AW39" s="561"/>
      <c r="AX39" s="561"/>
      <c r="AY39" s="569"/>
      <c r="AZ39" s="528" t="s">
        <v>1549</v>
      </c>
      <c r="BA39" s="389">
        <v>1</v>
      </c>
      <c r="BB39" s="415" t="s">
        <v>1491</v>
      </c>
      <c r="BC39" s="387" t="s">
        <v>127</v>
      </c>
      <c r="BD39" s="388" t="s">
        <v>1475</v>
      </c>
    </row>
    <row r="40" spans="1:56" ht="290.25" customHeight="1">
      <c r="A40" s="581"/>
      <c r="B40" s="569"/>
      <c r="C40" s="581"/>
      <c r="D40" s="561"/>
      <c r="E40" s="561"/>
      <c r="F40" s="595"/>
      <c r="G40" s="569"/>
      <c r="H40" s="581"/>
      <c r="I40" s="561"/>
      <c r="J40" s="569"/>
      <c r="K40" s="599"/>
      <c r="L40" s="602"/>
      <c r="M40" s="581"/>
      <c r="N40" s="561"/>
      <c r="O40" s="561"/>
      <c r="P40" s="561"/>
      <c r="Q40" s="561"/>
      <c r="R40" s="561"/>
      <c r="S40" s="561"/>
      <c r="T40" s="561"/>
      <c r="U40" s="561"/>
      <c r="V40" s="561"/>
      <c r="W40" s="561"/>
      <c r="X40" s="561"/>
      <c r="Y40" s="561"/>
      <c r="Z40" s="561"/>
      <c r="AA40" s="572"/>
      <c r="AB40" s="572"/>
      <c r="AC40" s="561"/>
      <c r="AD40" s="572"/>
      <c r="AE40" s="572"/>
      <c r="AF40" s="572"/>
      <c r="AG40" s="572"/>
      <c r="AH40" s="572"/>
      <c r="AI40" s="572"/>
      <c r="AJ40" s="572"/>
      <c r="AK40" s="561"/>
      <c r="AL40" s="561"/>
      <c r="AM40" s="561"/>
      <c r="AN40" s="572"/>
      <c r="AO40" s="578"/>
      <c r="AP40" s="581"/>
      <c r="AQ40" s="569"/>
      <c r="AR40" s="606"/>
      <c r="AS40" s="581"/>
      <c r="AT40" s="595"/>
      <c r="AU40" s="561"/>
      <c r="AV40" s="561"/>
      <c r="AW40" s="561"/>
      <c r="AX40" s="561"/>
      <c r="AY40" s="569"/>
      <c r="AZ40" s="388" t="s">
        <v>1550</v>
      </c>
      <c r="BA40" s="389">
        <v>1</v>
      </c>
      <c r="BB40" s="388" t="s">
        <v>1492</v>
      </c>
      <c r="BC40" s="387" t="s">
        <v>127</v>
      </c>
      <c r="BD40" s="388" t="s">
        <v>1493</v>
      </c>
    </row>
    <row r="41" spans="1:56" ht="158.25" customHeight="1">
      <c r="A41" s="581"/>
      <c r="B41" s="569"/>
      <c r="C41" s="581"/>
      <c r="D41" s="561"/>
      <c r="E41" s="561"/>
      <c r="F41" s="595"/>
      <c r="G41" s="569"/>
      <c r="H41" s="581"/>
      <c r="I41" s="561"/>
      <c r="J41" s="569"/>
      <c r="K41" s="599"/>
      <c r="L41" s="602"/>
      <c r="M41" s="581"/>
      <c r="N41" s="561"/>
      <c r="O41" s="561"/>
      <c r="P41" s="561"/>
      <c r="Q41" s="561"/>
      <c r="R41" s="561"/>
      <c r="S41" s="561"/>
      <c r="T41" s="561"/>
      <c r="U41" s="561"/>
      <c r="V41" s="561"/>
      <c r="W41" s="561"/>
      <c r="X41" s="561"/>
      <c r="Y41" s="561"/>
      <c r="Z41" s="561"/>
      <c r="AA41" s="572"/>
      <c r="AB41" s="572"/>
      <c r="AC41" s="561"/>
      <c r="AD41" s="572"/>
      <c r="AE41" s="572"/>
      <c r="AF41" s="572"/>
      <c r="AG41" s="572"/>
      <c r="AH41" s="572"/>
      <c r="AI41" s="572"/>
      <c r="AJ41" s="572"/>
      <c r="AK41" s="561"/>
      <c r="AL41" s="561"/>
      <c r="AM41" s="561"/>
      <c r="AN41" s="572"/>
      <c r="AO41" s="578"/>
      <c r="AP41" s="581"/>
      <c r="AQ41" s="569"/>
      <c r="AR41" s="606"/>
      <c r="AS41" s="581"/>
      <c r="AT41" s="595"/>
      <c r="AU41" s="561"/>
      <c r="AV41" s="561"/>
      <c r="AW41" s="561"/>
      <c r="AX41" s="561"/>
      <c r="AY41" s="569"/>
      <c r="AZ41" s="388" t="s">
        <v>1551</v>
      </c>
      <c r="BA41" s="387" t="s">
        <v>1494</v>
      </c>
      <c r="BB41" s="388" t="s">
        <v>1495</v>
      </c>
      <c r="BC41" s="387" t="s">
        <v>127</v>
      </c>
      <c r="BD41" s="388" t="s">
        <v>1475</v>
      </c>
    </row>
    <row r="42" spans="1:56" ht="189" customHeight="1">
      <c r="A42" s="581"/>
      <c r="B42" s="569"/>
      <c r="C42" s="581"/>
      <c r="D42" s="561"/>
      <c r="E42" s="561"/>
      <c r="F42" s="595"/>
      <c r="G42" s="569"/>
      <c r="H42" s="581"/>
      <c r="I42" s="561"/>
      <c r="J42" s="569"/>
      <c r="K42" s="599"/>
      <c r="L42" s="602"/>
      <c r="M42" s="581"/>
      <c r="N42" s="561"/>
      <c r="O42" s="561"/>
      <c r="P42" s="561"/>
      <c r="Q42" s="561"/>
      <c r="R42" s="561"/>
      <c r="S42" s="561"/>
      <c r="T42" s="561"/>
      <c r="U42" s="561"/>
      <c r="V42" s="561"/>
      <c r="W42" s="561"/>
      <c r="X42" s="561"/>
      <c r="Y42" s="561"/>
      <c r="Z42" s="561"/>
      <c r="AA42" s="572"/>
      <c r="AB42" s="572"/>
      <c r="AC42" s="561"/>
      <c r="AD42" s="572"/>
      <c r="AE42" s="572"/>
      <c r="AF42" s="572"/>
      <c r="AG42" s="572"/>
      <c r="AH42" s="572"/>
      <c r="AI42" s="572"/>
      <c r="AJ42" s="572"/>
      <c r="AK42" s="561"/>
      <c r="AL42" s="561"/>
      <c r="AM42" s="561"/>
      <c r="AN42" s="572"/>
      <c r="AO42" s="578"/>
      <c r="AP42" s="581"/>
      <c r="AQ42" s="569"/>
      <c r="AR42" s="606"/>
      <c r="AS42" s="581"/>
      <c r="AT42" s="595"/>
      <c r="AU42" s="561"/>
      <c r="AV42" s="561"/>
      <c r="AW42" s="561"/>
      <c r="AX42" s="561"/>
      <c r="AY42" s="569"/>
      <c r="AZ42" s="528" t="s">
        <v>1552</v>
      </c>
      <c r="BA42" s="527" t="s">
        <v>1482</v>
      </c>
      <c r="BB42" s="388" t="s">
        <v>1496</v>
      </c>
      <c r="BC42" s="387" t="s">
        <v>127</v>
      </c>
      <c r="BD42" s="388" t="s">
        <v>1475</v>
      </c>
    </row>
    <row r="43" spans="1:56" ht="286.5" customHeight="1">
      <c r="A43" s="581"/>
      <c r="B43" s="569"/>
      <c r="C43" s="581"/>
      <c r="D43" s="561"/>
      <c r="E43" s="561"/>
      <c r="F43" s="595"/>
      <c r="G43" s="569"/>
      <c r="H43" s="581"/>
      <c r="I43" s="561"/>
      <c r="J43" s="569"/>
      <c r="K43" s="599"/>
      <c r="L43" s="602"/>
      <c r="M43" s="581"/>
      <c r="N43" s="561"/>
      <c r="O43" s="561"/>
      <c r="P43" s="561"/>
      <c r="Q43" s="561"/>
      <c r="R43" s="561"/>
      <c r="S43" s="561"/>
      <c r="T43" s="561"/>
      <c r="U43" s="561"/>
      <c r="V43" s="561"/>
      <c r="W43" s="561"/>
      <c r="X43" s="561"/>
      <c r="Y43" s="561"/>
      <c r="Z43" s="561"/>
      <c r="AA43" s="572"/>
      <c r="AB43" s="572"/>
      <c r="AC43" s="561"/>
      <c r="AD43" s="572"/>
      <c r="AE43" s="572"/>
      <c r="AF43" s="572"/>
      <c r="AG43" s="572"/>
      <c r="AH43" s="572"/>
      <c r="AI43" s="572"/>
      <c r="AJ43" s="572"/>
      <c r="AK43" s="561"/>
      <c r="AL43" s="561"/>
      <c r="AM43" s="561"/>
      <c r="AN43" s="572"/>
      <c r="AO43" s="578"/>
      <c r="AP43" s="581"/>
      <c r="AQ43" s="569"/>
      <c r="AR43" s="606"/>
      <c r="AS43" s="581"/>
      <c r="AT43" s="595"/>
      <c r="AU43" s="561"/>
      <c r="AV43" s="561"/>
      <c r="AW43" s="561"/>
      <c r="AX43" s="561"/>
      <c r="AY43" s="569"/>
      <c r="AZ43" s="528" t="s">
        <v>1553</v>
      </c>
      <c r="BA43" s="389">
        <v>1</v>
      </c>
      <c r="BB43" s="388" t="s">
        <v>1497</v>
      </c>
      <c r="BC43" s="387" t="s">
        <v>127</v>
      </c>
      <c r="BD43" s="388" t="s">
        <v>1475</v>
      </c>
    </row>
    <row r="44" spans="1:56" ht="381" customHeight="1">
      <c r="A44" s="581"/>
      <c r="B44" s="569"/>
      <c r="C44" s="581"/>
      <c r="D44" s="561"/>
      <c r="E44" s="561"/>
      <c r="F44" s="595"/>
      <c r="G44" s="569"/>
      <c r="H44" s="581"/>
      <c r="I44" s="561"/>
      <c r="J44" s="569"/>
      <c r="K44" s="599"/>
      <c r="L44" s="602"/>
      <c r="M44" s="581"/>
      <c r="N44" s="561"/>
      <c r="O44" s="561"/>
      <c r="P44" s="561"/>
      <c r="Q44" s="561"/>
      <c r="R44" s="561"/>
      <c r="S44" s="561"/>
      <c r="T44" s="561"/>
      <c r="U44" s="561"/>
      <c r="V44" s="561"/>
      <c r="W44" s="561"/>
      <c r="X44" s="561"/>
      <c r="Y44" s="561"/>
      <c r="Z44" s="561"/>
      <c r="AA44" s="572"/>
      <c r="AB44" s="572"/>
      <c r="AC44" s="561"/>
      <c r="AD44" s="572"/>
      <c r="AE44" s="572"/>
      <c r="AF44" s="572"/>
      <c r="AG44" s="572"/>
      <c r="AH44" s="572"/>
      <c r="AI44" s="572"/>
      <c r="AJ44" s="572"/>
      <c r="AK44" s="561"/>
      <c r="AL44" s="561"/>
      <c r="AM44" s="561"/>
      <c r="AN44" s="572"/>
      <c r="AO44" s="578"/>
      <c r="AP44" s="581"/>
      <c r="AQ44" s="569"/>
      <c r="AR44" s="606"/>
      <c r="AS44" s="581"/>
      <c r="AT44" s="595"/>
      <c r="AU44" s="561"/>
      <c r="AV44" s="561"/>
      <c r="AW44" s="561"/>
      <c r="AX44" s="561"/>
      <c r="AY44" s="569"/>
      <c r="AZ44" s="388" t="s">
        <v>1554</v>
      </c>
      <c r="BA44" s="387">
        <v>100</v>
      </c>
      <c r="BB44" s="388" t="s">
        <v>1498</v>
      </c>
      <c r="BC44" s="387" t="s">
        <v>127</v>
      </c>
      <c r="BD44" s="388" t="s">
        <v>1475</v>
      </c>
    </row>
    <row r="45" spans="1:56" ht="222.75" customHeight="1">
      <c r="A45" s="581"/>
      <c r="B45" s="569"/>
      <c r="C45" s="581"/>
      <c r="D45" s="561"/>
      <c r="E45" s="561"/>
      <c r="F45" s="595"/>
      <c r="G45" s="569"/>
      <c r="H45" s="581"/>
      <c r="I45" s="561"/>
      <c r="J45" s="569"/>
      <c r="K45" s="599"/>
      <c r="L45" s="602"/>
      <c r="M45" s="581"/>
      <c r="N45" s="561"/>
      <c r="O45" s="561"/>
      <c r="P45" s="561"/>
      <c r="Q45" s="561"/>
      <c r="R45" s="561"/>
      <c r="S45" s="561"/>
      <c r="T45" s="561"/>
      <c r="U45" s="561"/>
      <c r="V45" s="561"/>
      <c r="W45" s="561"/>
      <c r="X45" s="561"/>
      <c r="Y45" s="561"/>
      <c r="Z45" s="561"/>
      <c r="AA45" s="572"/>
      <c r="AB45" s="572"/>
      <c r="AC45" s="561"/>
      <c r="AD45" s="572"/>
      <c r="AE45" s="572"/>
      <c r="AF45" s="572"/>
      <c r="AG45" s="572"/>
      <c r="AH45" s="572"/>
      <c r="AI45" s="572"/>
      <c r="AJ45" s="572"/>
      <c r="AK45" s="561"/>
      <c r="AL45" s="561"/>
      <c r="AM45" s="561"/>
      <c r="AN45" s="572"/>
      <c r="AO45" s="578"/>
      <c r="AP45" s="581"/>
      <c r="AQ45" s="569"/>
      <c r="AR45" s="606"/>
      <c r="AS45" s="581"/>
      <c r="AT45" s="595"/>
      <c r="AU45" s="561"/>
      <c r="AV45" s="561"/>
      <c r="AW45" s="561"/>
      <c r="AX45" s="561"/>
      <c r="AY45" s="569"/>
      <c r="AZ45" s="388" t="s">
        <v>1555</v>
      </c>
      <c r="BA45" s="389">
        <v>1</v>
      </c>
      <c r="BB45" s="388" t="s">
        <v>1499</v>
      </c>
      <c r="BC45" s="387" t="s">
        <v>127</v>
      </c>
      <c r="BD45" s="388" t="s">
        <v>1475</v>
      </c>
    </row>
    <row r="46" spans="1:56" ht="121.5" customHeight="1">
      <c r="A46" s="581"/>
      <c r="B46" s="569"/>
      <c r="C46" s="581"/>
      <c r="D46" s="561"/>
      <c r="E46" s="561"/>
      <c r="F46" s="595"/>
      <c r="G46" s="569"/>
      <c r="H46" s="581"/>
      <c r="I46" s="561"/>
      <c r="J46" s="569"/>
      <c r="K46" s="599"/>
      <c r="L46" s="602"/>
      <c r="M46" s="581"/>
      <c r="N46" s="561"/>
      <c r="O46" s="561"/>
      <c r="P46" s="561"/>
      <c r="Q46" s="561"/>
      <c r="R46" s="561"/>
      <c r="S46" s="561"/>
      <c r="T46" s="561"/>
      <c r="U46" s="561"/>
      <c r="V46" s="561"/>
      <c r="W46" s="561"/>
      <c r="X46" s="561"/>
      <c r="Y46" s="561"/>
      <c r="Z46" s="561"/>
      <c r="AA46" s="572"/>
      <c r="AB46" s="572"/>
      <c r="AC46" s="561"/>
      <c r="AD46" s="572"/>
      <c r="AE46" s="572"/>
      <c r="AF46" s="572"/>
      <c r="AG46" s="572"/>
      <c r="AH46" s="572"/>
      <c r="AI46" s="572"/>
      <c r="AJ46" s="572"/>
      <c r="AK46" s="561"/>
      <c r="AL46" s="561"/>
      <c r="AM46" s="561"/>
      <c r="AN46" s="572"/>
      <c r="AO46" s="578"/>
      <c r="AP46" s="581"/>
      <c r="AQ46" s="569"/>
      <c r="AR46" s="606"/>
      <c r="AS46" s="581"/>
      <c r="AT46" s="595"/>
      <c r="AU46" s="561"/>
      <c r="AV46" s="561"/>
      <c r="AW46" s="561"/>
      <c r="AX46" s="561"/>
      <c r="AY46" s="569"/>
      <c r="AZ46" s="528" t="s">
        <v>1556</v>
      </c>
      <c r="BA46" s="389">
        <v>1</v>
      </c>
      <c r="BB46" s="388"/>
      <c r="BC46" s="387" t="s">
        <v>127</v>
      </c>
      <c r="BD46" s="388" t="s">
        <v>1475</v>
      </c>
    </row>
    <row r="47" spans="1:56" ht="276.75" customHeight="1">
      <c r="A47" s="581"/>
      <c r="B47" s="569"/>
      <c r="C47" s="581"/>
      <c r="D47" s="561"/>
      <c r="E47" s="561"/>
      <c r="F47" s="595"/>
      <c r="G47" s="569"/>
      <c r="H47" s="581"/>
      <c r="I47" s="561"/>
      <c r="J47" s="569"/>
      <c r="K47" s="599"/>
      <c r="L47" s="602"/>
      <c r="M47" s="581"/>
      <c r="N47" s="561"/>
      <c r="O47" s="561"/>
      <c r="P47" s="561"/>
      <c r="Q47" s="561"/>
      <c r="R47" s="561"/>
      <c r="S47" s="561"/>
      <c r="T47" s="561"/>
      <c r="U47" s="561"/>
      <c r="V47" s="561"/>
      <c r="W47" s="561"/>
      <c r="X47" s="561"/>
      <c r="Y47" s="561"/>
      <c r="Z47" s="561"/>
      <c r="AA47" s="572"/>
      <c r="AB47" s="572"/>
      <c r="AC47" s="561"/>
      <c r="AD47" s="572"/>
      <c r="AE47" s="572"/>
      <c r="AF47" s="572"/>
      <c r="AG47" s="572"/>
      <c r="AH47" s="572"/>
      <c r="AI47" s="572"/>
      <c r="AJ47" s="572"/>
      <c r="AK47" s="561"/>
      <c r="AL47" s="561"/>
      <c r="AM47" s="561"/>
      <c r="AN47" s="572"/>
      <c r="AO47" s="578"/>
      <c r="AP47" s="581"/>
      <c r="AQ47" s="569"/>
      <c r="AR47" s="606"/>
      <c r="AS47" s="581"/>
      <c r="AT47" s="595"/>
      <c r="AU47" s="561"/>
      <c r="AV47" s="561"/>
      <c r="AW47" s="561"/>
      <c r="AX47" s="561"/>
      <c r="AY47" s="569"/>
      <c r="AZ47" s="528" t="s">
        <v>1557</v>
      </c>
      <c r="BA47" s="387">
        <v>100</v>
      </c>
      <c r="BB47" s="388" t="s">
        <v>1500</v>
      </c>
      <c r="BC47" s="387" t="s">
        <v>127</v>
      </c>
      <c r="BD47" s="388" t="s">
        <v>1475</v>
      </c>
    </row>
    <row r="48" spans="1:56" ht="231.75" customHeight="1">
      <c r="A48" s="581"/>
      <c r="B48" s="569"/>
      <c r="C48" s="581"/>
      <c r="D48" s="561"/>
      <c r="E48" s="561"/>
      <c r="F48" s="595"/>
      <c r="G48" s="569"/>
      <c r="H48" s="581"/>
      <c r="I48" s="561"/>
      <c r="J48" s="569"/>
      <c r="K48" s="599"/>
      <c r="L48" s="602"/>
      <c r="M48" s="581"/>
      <c r="N48" s="561"/>
      <c r="O48" s="561"/>
      <c r="P48" s="561"/>
      <c r="Q48" s="561"/>
      <c r="R48" s="561"/>
      <c r="S48" s="561"/>
      <c r="T48" s="561"/>
      <c r="U48" s="561"/>
      <c r="V48" s="561"/>
      <c r="W48" s="561"/>
      <c r="X48" s="561"/>
      <c r="Y48" s="561"/>
      <c r="Z48" s="561"/>
      <c r="AA48" s="572"/>
      <c r="AB48" s="572"/>
      <c r="AC48" s="561"/>
      <c r="AD48" s="572"/>
      <c r="AE48" s="572"/>
      <c r="AF48" s="572"/>
      <c r="AG48" s="572"/>
      <c r="AH48" s="572"/>
      <c r="AI48" s="572"/>
      <c r="AJ48" s="572"/>
      <c r="AK48" s="561"/>
      <c r="AL48" s="561"/>
      <c r="AM48" s="561"/>
      <c r="AN48" s="572"/>
      <c r="AO48" s="578"/>
      <c r="AP48" s="581"/>
      <c r="AQ48" s="569"/>
      <c r="AR48" s="606"/>
      <c r="AS48" s="581"/>
      <c r="AT48" s="595"/>
      <c r="AU48" s="561"/>
      <c r="AV48" s="561"/>
      <c r="AW48" s="561"/>
      <c r="AX48" s="561"/>
      <c r="AY48" s="569"/>
      <c r="AZ48" s="528" t="s">
        <v>1558</v>
      </c>
      <c r="BA48" s="387">
        <v>100</v>
      </c>
      <c r="BB48" s="388" t="s">
        <v>1501</v>
      </c>
      <c r="BC48" s="387" t="s">
        <v>127</v>
      </c>
      <c r="BD48" s="388" t="s">
        <v>1475</v>
      </c>
    </row>
    <row r="49" spans="1:56" ht="143.25" customHeight="1">
      <c r="A49" s="581"/>
      <c r="B49" s="569"/>
      <c r="C49" s="581"/>
      <c r="D49" s="561"/>
      <c r="E49" s="561"/>
      <c r="F49" s="595"/>
      <c r="G49" s="569"/>
      <c r="H49" s="581"/>
      <c r="I49" s="561"/>
      <c r="J49" s="569"/>
      <c r="K49" s="599"/>
      <c r="L49" s="602"/>
      <c r="M49" s="581"/>
      <c r="N49" s="561"/>
      <c r="O49" s="561"/>
      <c r="P49" s="561"/>
      <c r="Q49" s="561"/>
      <c r="R49" s="561"/>
      <c r="S49" s="561"/>
      <c r="T49" s="561"/>
      <c r="U49" s="561"/>
      <c r="V49" s="561"/>
      <c r="W49" s="561"/>
      <c r="X49" s="561"/>
      <c r="Y49" s="561"/>
      <c r="Z49" s="561"/>
      <c r="AA49" s="572"/>
      <c r="AB49" s="572"/>
      <c r="AC49" s="561"/>
      <c r="AD49" s="572"/>
      <c r="AE49" s="572"/>
      <c r="AF49" s="572"/>
      <c r="AG49" s="572"/>
      <c r="AH49" s="572"/>
      <c r="AI49" s="572"/>
      <c r="AJ49" s="572"/>
      <c r="AK49" s="561"/>
      <c r="AL49" s="561"/>
      <c r="AM49" s="561"/>
      <c r="AN49" s="572"/>
      <c r="AO49" s="578"/>
      <c r="AP49" s="581"/>
      <c r="AQ49" s="569"/>
      <c r="AR49" s="606"/>
      <c r="AS49" s="581"/>
      <c r="AT49" s="595"/>
      <c r="AU49" s="561"/>
      <c r="AV49" s="561"/>
      <c r="AW49" s="561"/>
      <c r="AX49" s="561"/>
      <c r="AY49" s="569"/>
      <c r="AZ49" s="528" t="s">
        <v>1559</v>
      </c>
      <c r="BA49" s="389">
        <v>1</v>
      </c>
      <c r="BB49" s="388" t="s">
        <v>1502</v>
      </c>
      <c r="BC49" s="387" t="s">
        <v>127</v>
      </c>
      <c r="BD49" s="388" t="s">
        <v>1475</v>
      </c>
    </row>
    <row r="50" spans="1:56" ht="191.25" customHeight="1">
      <c r="A50" s="581"/>
      <c r="B50" s="569"/>
      <c r="C50" s="581"/>
      <c r="D50" s="561"/>
      <c r="E50" s="561"/>
      <c r="F50" s="595"/>
      <c r="G50" s="569"/>
      <c r="H50" s="581"/>
      <c r="I50" s="561"/>
      <c r="J50" s="569"/>
      <c r="K50" s="599"/>
      <c r="L50" s="602"/>
      <c r="M50" s="581"/>
      <c r="N50" s="561"/>
      <c r="O50" s="561"/>
      <c r="P50" s="561"/>
      <c r="Q50" s="561"/>
      <c r="R50" s="561"/>
      <c r="S50" s="561"/>
      <c r="T50" s="561"/>
      <c r="U50" s="561"/>
      <c r="V50" s="561"/>
      <c r="W50" s="561"/>
      <c r="X50" s="561"/>
      <c r="Y50" s="561"/>
      <c r="Z50" s="561"/>
      <c r="AA50" s="572"/>
      <c r="AB50" s="572"/>
      <c r="AC50" s="561"/>
      <c r="AD50" s="572"/>
      <c r="AE50" s="572"/>
      <c r="AF50" s="572"/>
      <c r="AG50" s="572"/>
      <c r="AH50" s="572"/>
      <c r="AI50" s="572"/>
      <c r="AJ50" s="572"/>
      <c r="AK50" s="561"/>
      <c r="AL50" s="561"/>
      <c r="AM50" s="561"/>
      <c r="AN50" s="572"/>
      <c r="AO50" s="578"/>
      <c r="AP50" s="581"/>
      <c r="AQ50" s="569"/>
      <c r="AR50" s="606"/>
      <c r="AS50" s="581"/>
      <c r="AT50" s="595"/>
      <c r="AU50" s="561"/>
      <c r="AV50" s="561"/>
      <c r="AW50" s="561"/>
      <c r="AX50" s="561"/>
      <c r="AY50" s="569"/>
      <c r="AZ50" s="407" t="s">
        <v>1560</v>
      </c>
      <c r="BA50" s="389">
        <v>1</v>
      </c>
      <c r="BB50" s="388" t="s">
        <v>1503</v>
      </c>
      <c r="BC50" s="387" t="s">
        <v>127</v>
      </c>
      <c r="BD50" s="388" t="s">
        <v>1475</v>
      </c>
    </row>
    <row r="51" spans="1:56" ht="158.25" customHeight="1">
      <c r="A51" s="581"/>
      <c r="B51" s="569"/>
      <c r="C51" s="581"/>
      <c r="D51" s="561"/>
      <c r="E51" s="561"/>
      <c r="F51" s="595"/>
      <c r="G51" s="569"/>
      <c r="H51" s="581"/>
      <c r="I51" s="561"/>
      <c r="J51" s="569"/>
      <c r="K51" s="599"/>
      <c r="L51" s="602"/>
      <c r="M51" s="581"/>
      <c r="N51" s="561"/>
      <c r="O51" s="561"/>
      <c r="P51" s="561"/>
      <c r="Q51" s="561"/>
      <c r="R51" s="561"/>
      <c r="S51" s="561"/>
      <c r="T51" s="561"/>
      <c r="U51" s="561"/>
      <c r="V51" s="561"/>
      <c r="W51" s="561"/>
      <c r="X51" s="561"/>
      <c r="Y51" s="561"/>
      <c r="Z51" s="561"/>
      <c r="AA51" s="572"/>
      <c r="AB51" s="572"/>
      <c r="AC51" s="561"/>
      <c r="AD51" s="572"/>
      <c r="AE51" s="572"/>
      <c r="AF51" s="572"/>
      <c r="AG51" s="572"/>
      <c r="AH51" s="572"/>
      <c r="AI51" s="572"/>
      <c r="AJ51" s="572"/>
      <c r="AK51" s="561"/>
      <c r="AL51" s="561"/>
      <c r="AM51" s="561"/>
      <c r="AN51" s="572"/>
      <c r="AO51" s="578"/>
      <c r="AP51" s="581"/>
      <c r="AQ51" s="569"/>
      <c r="AR51" s="606"/>
      <c r="AS51" s="581"/>
      <c r="AT51" s="595"/>
      <c r="AU51" s="561"/>
      <c r="AV51" s="561"/>
      <c r="AW51" s="561"/>
      <c r="AX51" s="561"/>
      <c r="AY51" s="569"/>
      <c r="AZ51" s="414" t="s">
        <v>1556</v>
      </c>
      <c r="BA51" s="389">
        <v>1</v>
      </c>
      <c r="BB51" s="530" t="s">
        <v>1504</v>
      </c>
      <c r="BC51" s="387" t="s">
        <v>127</v>
      </c>
      <c r="BD51" s="388" t="s">
        <v>1475</v>
      </c>
    </row>
    <row r="52" spans="1:56" ht="194.25" customHeight="1" thickBot="1">
      <c r="A52" s="582"/>
      <c r="B52" s="570"/>
      <c r="C52" s="582"/>
      <c r="D52" s="562"/>
      <c r="E52" s="562"/>
      <c r="F52" s="596"/>
      <c r="G52" s="570"/>
      <c r="H52" s="582"/>
      <c r="I52" s="562"/>
      <c r="J52" s="570"/>
      <c r="K52" s="600"/>
      <c r="L52" s="603"/>
      <c r="M52" s="582"/>
      <c r="N52" s="562"/>
      <c r="O52" s="565"/>
      <c r="P52" s="562"/>
      <c r="Q52" s="565"/>
      <c r="R52" s="562"/>
      <c r="S52" s="565"/>
      <c r="T52" s="562"/>
      <c r="U52" s="565"/>
      <c r="V52" s="562"/>
      <c r="W52" s="565"/>
      <c r="X52" s="562"/>
      <c r="Y52" s="565"/>
      <c r="Z52" s="562"/>
      <c r="AA52" s="573"/>
      <c r="AB52" s="573"/>
      <c r="AC52" s="565"/>
      <c r="AD52" s="573"/>
      <c r="AE52" s="573"/>
      <c r="AF52" s="573"/>
      <c r="AG52" s="573"/>
      <c r="AH52" s="573"/>
      <c r="AI52" s="573"/>
      <c r="AJ52" s="573"/>
      <c r="AK52" s="565"/>
      <c r="AL52" s="565"/>
      <c r="AM52" s="562"/>
      <c r="AN52" s="573"/>
      <c r="AO52" s="579"/>
      <c r="AP52" s="582"/>
      <c r="AQ52" s="570"/>
      <c r="AR52" s="607"/>
      <c r="AS52" s="582"/>
      <c r="AT52" s="596"/>
      <c r="AU52" s="562"/>
      <c r="AV52" s="562"/>
      <c r="AW52" s="562"/>
      <c r="AX52" s="562"/>
      <c r="AY52" s="570"/>
      <c r="AZ52" s="531" t="s">
        <v>1561</v>
      </c>
      <c r="BA52" s="532"/>
      <c r="BB52" s="530" t="s">
        <v>1505</v>
      </c>
      <c r="BC52" s="387" t="s">
        <v>127</v>
      </c>
      <c r="BD52" s="388" t="s">
        <v>1475</v>
      </c>
    </row>
    <row r="53" spans="1:56" ht="139.5" customHeight="1" thickBot="1">
      <c r="A53" s="423" t="s">
        <v>732</v>
      </c>
      <c r="B53" s="467"/>
      <c r="C53" s="423" t="s">
        <v>197</v>
      </c>
      <c r="D53" s="424" t="s">
        <v>1033</v>
      </c>
      <c r="E53" s="424" t="s">
        <v>78</v>
      </c>
      <c r="F53" s="425" t="s">
        <v>1034</v>
      </c>
      <c r="G53" s="467" t="s">
        <v>1035</v>
      </c>
      <c r="H53" s="426">
        <v>1</v>
      </c>
      <c r="I53" s="424">
        <v>2</v>
      </c>
      <c r="J53" s="471" t="str">
        <f>IF(E53="8. Corrupción",IF(OR(AND(H53=1,I53=5),AND(H53=2,I53=5),AND(H53=3,I53=4),(H53+I53&gt;=8)),"Extrema",IF(OR(AND(H53=1,I53=4),AND(H53=2,I53=4),AND(H53=4,I53=3),AND(H53=3,I53=3)),"Alta",IF(OR(AND(H53=1,I53=3),AND(H53=2,I53=3)),"Moderada","No aplica para Corrupción"))),IF(H53+I53=0,"",IF(OR(AND(H53=3,I53=4),(AND(H53=2,I53=5)),(AND(H53=1,I53=5))),"Extrema",IF(OR(AND(H53=3,I53=1),(AND(H53=2,I53=2))),"Baja",IF(OR(AND(H53=4,I53=1),AND(H53=3,I53=2),AND(H53=2,I53=3),AND(H53=1,I53=3)),"Moderada",IF(H53+I53&gt;=8,"Extrema",IF(H53+I53&lt;4,"Baja",IF(H53+I53&gt;=6,"Alta","Alta"))))))))</f>
        <v>Baja</v>
      </c>
      <c r="K53" s="472" t="s">
        <v>98</v>
      </c>
      <c r="L53" s="473" t="s">
        <v>1036</v>
      </c>
      <c r="M53" s="474" t="s">
        <v>509</v>
      </c>
      <c r="N53" s="475">
        <f t="shared" si="0"/>
        <v>15</v>
      </c>
      <c r="O53" s="384" t="s">
        <v>289</v>
      </c>
      <c r="P53" s="475">
        <f>IF(O53="Adecuado",15,0)</f>
        <v>15</v>
      </c>
      <c r="Q53" s="384" t="s">
        <v>291</v>
      </c>
      <c r="R53" s="475">
        <f>IF(Q53="Oportuna",15,0)</f>
        <v>15</v>
      </c>
      <c r="S53" s="384" t="s">
        <v>303</v>
      </c>
      <c r="T53" s="475">
        <f>IF(S53="Prevenir",15,IF(S53="Detectar",10,0))</f>
        <v>15</v>
      </c>
      <c r="U53" s="384" t="s">
        <v>295</v>
      </c>
      <c r="V53" s="475">
        <f>IF(U53="Confiable",15,0)</f>
        <v>15</v>
      </c>
      <c r="W53" s="384" t="s">
        <v>297</v>
      </c>
      <c r="X53" s="475">
        <f>IF(W53="Se investigan y resuelven oportunamente",15,0)</f>
        <v>15</v>
      </c>
      <c r="Y53" s="384" t="s">
        <v>299</v>
      </c>
      <c r="Z53" s="475">
        <f t="shared" ref="Z53" si="48">IF(Y53="Completa",10,IF(Y53="incompleta",5,0))</f>
        <v>10</v>
      </c>
      <c r="AA53" s="476">
        <f t="shared" ref="AA53" si="49">N53+P53+R53+T53+V53+X53+Z53</f>
        <v>100</v>
      </c>
      <c r="AB53" s="477" t="str">
        <f t="shared" si="6"/>
        <v>Fuerte</v>
      </c>
      <c r="AC53" s="410" t="s">
        <v>1204</v>
      </c>
      <c r="AD53" s="477" t="str">
        <f>IF(AC53="Siempre se ejecuta","Fuerte",IF(AC53="Algunas veces","Moderado",IF(AC53="no se ejecuta","Débil","")))</f>
        <v>Fuerte</v>
      </c>
      <c r="AE53" s="477" t="str">
        <f t="shared" ref="AE53" si="50">AB53&amp;AD53</f>
        <v>FuerteFuerte</v>
      </c>
      <c r="AF53" s="477" t="str">
        <f>IFERROR(VLOOKUP(AE53,PARAMETROS!$BH$2:$BJ$10,3,FALSE),"")</f>
        <v>Fuerte</v>
      </c>
      <c r="AG53" s="477">
        <f t="shared" ref="AG53" si="51">IF(AF53="fuerte",100,IF(AF53="Moderado",50,IF(AF53="débil",0,"")))</f>
        <v>100</v>
      </c>
      <c r="AH53" s="477" t="str">
        <f>IFERROR(VLOOKUP(AE53,PARAMETROS!$BH$2:$BJ$10,2,FALSE),"")</f>
        <v>No</v>
      </c>
      <c r="AI53" s="489">
        <f>IFERROR(AVERAGE(AG53:AG53),0)</f>
        <v>100</v>
      </c>
      <c r="AJ53" s="477" t="str">
        <f>IF(AI53&gt;=100,"Fuerte",IF(AI53&gt;=50,"Moderado",IF(AI53&gt;=0,"Débil","")))</f>
        <v>Fuerte</v>
      </c>
      <c r="AK53" s="410" t="s">
        <v>1205</v>
      </c>
      <c r="AL53" s="410" t="s">
        <v>559</v>
      </c>
      <c r="AM53" s="432" t="str">
        <f>+AJ53&amp;AK53&amp;AL53</f>
        <v>FuerteDirectamenteIndirectamente</v>
      </c>
      <c r="AN53" s="480">
        <f>IFERROR(VLOOKUP(AM53,PARAMETROS!$BD$1:$BG$9,2,FALSE),0)</f>
        <v>2</v>
      </c>
      <c r="AO53" s="481">
        <f>IF(E53&lt;&gt;"8. Corrupción",IFERROR(VLOOKUP(AM53,PARAMETROS!$BD$1:$BG$9,3,FALSE),0),0)</f>
        <v>1</v>
      </c>
      <c r="AP53" s="482">
        <f>IF(H53 ="",0,IF(H53-AN53&lt;=0,1,H53-AN53))</f>
        <v>1</v>
      </c>
      <c r="AQ53" s="483">
        <f t="shared" ref="AQ53" si="52">IF(E53&lt;&gt;"8. Corrupción",IF(I53="",0,IF(I53-AO53=0,1,I53-AO53)),I53)</f>
        <v>1</v>
      </c>
      <c r="AR53" s="484" t="str">
        <f t="shared" ref="AR53" si="53">IF(E53="8. Corrupción",IF(OR(AND(AP53=1,AQ53=5),AND(AP53=2,AQ53=5),AND(AP53=3,AQ53=4),(AP53+AQ53&gt;=8)),"Extrema",IF(OR(AND(AP53=1,AQ53=4),AND(AP53=2,AQ53=4),AND(AP53=4,AQ53=3),AND(AP53=3,AQ53=3)),"Alta",IF(OR(AND(AP53=1,AQ53=3),AND(AP53=2,AQ53=3)),"Moderada","No aplica para Corrupción"))),IF(AP53+AQ53=0,"",IF(OR(AND(AP53=3,AQ53=4),(AND(AP53=2,AQ53=5)),(AND(AP53=1,AQ53=5))),"Extrema",IF(OR(AND(AP53=3,AQ53=1),(AND(AP53=2,AQ53=2))),"Baja",IF(OR(AND(AP53=4,AQ53=1),AND(AP53=3,AQ53=2),AND(AP53=2,AQ53=3),AND(AP53=1,AQ53=3)),"Moderada",IF(AP53+AQ53&gt;=8,"Extrema",IF(AP53+AQ53&lt;4,"Baja",IF(AP53+AQ53&gt;=6,"Alta","Alta"))))))))</f>
        <v>Baja</v>
      </c>
      <c r="AS53" s="423" t="s">
        <v>202</v>
      </c>
      <c r="AT53" s="485" t="s">
        <v>1037</v>
      </c>
      <c r="AU53" s="424" t="s">
        <v>1038</v>
      </c>
      <c r="AV53" s="424" t="s">
        <v>1039</v>
      </c>
      <c r="AW53" s="424" t="s">
        <v>1040</v>
      </c>
      <c r="AX53" s="436">
        <v>43556</v>
      </c>
      <c r="AY53" s="486">
        <v>43646</v>
      </c>
      <c r="AZ53" s="390" t="s">
        <v>1506</v>
      </c>
      <c r="BA53" s="533">
        <v>1</v>
      </c>
      <c r="BB53" s="388" t="s">
        <v>1507</v>
      </c>
      <c r="BC53" s="387" t="s">
        <v>126</v>
      </c>
      <c r="BD53" s="388" t="s">
        <v>1508</v>
      </c>
    </row>
    <row r="54" spans="1:56" ht="285.75" customHeight="1">
      <c r="A54" s="591"/>
      <c r="B54" s="592" t="s">
        <v>71</v>
      </c>
      <c r="C54" s="591" t="s">
        <v>197</v>
      </c>
      <c r="D54" s="593" t="s">
        <v>1041</v>
      </c>
      <c r="E54" s="593" t="s">
        <v>79</v>
      </c>
      <c r="F54" s="594" t="s">
        <v>1042</v>
      </c>
      <c r="G54" s="592" t="s">
        <v>1043</v>
      </c>
      <c r="H54" s="591">
        <v>3</v>
      </c>
      <c r="I54" s="593">
        <v>4</v>
      </c>
      <c r="J54" s="597" t="str">
        <f>IF(E54="8. Corrupción",IF(OR(AND(H54=1,I54=5),AND(H54=2,I54=5),AND(H54=3,I54=4),(H54+I54&gt;=8)),"Extrema",IF(OR(AND(H54=1,I54=4),AND(H54=2,I54=4),AND(H54=4,I54=3),AND(H54=3,I54=3)),"Alta",IF(OR(AND(H54=1,I54=3),AND(H54=2,I54=3)),"Moderada","No aplica para Corrupción"))),IF(H54+I54=0,"",IF(OR(AND(H54=3,I54=4),(AND(H54=2,I54=5)),(AND(H54=1,I54=5))),"Extrema",IF(OR(AND(H54=3,I54=1),(AND(H54=2,I54=2))),"Baja",IF(OR(AND(H54=4,I54=1),AND(H54=3,I54=2),AND(H54=2,I54=3),AND(H54=1,I54=3)),"Moderada",IF(H54+I54&gt;=8,"Extrema",IF(H54+I54&lt;4,"Baja",IF(H54+I54&gt;=6,"Alta","Alta"))))))))</f>
        <v>Extrema</v>
      </c>
      <c r="K54" s="598" t="s">
        <v>88</v>
      </c>
      <c r="L54" s="601" t="s">
        <v>1373</v>
      </c>
      <c r="M54" s="580" t="s">
        <v>509</v>
      </c>
      <c r="N54" s="583">
        <f>IF(M54="Asignado",15,0)</f>
        <v>15</v>
      </c>
      <c r="O54" s="584" t="s">
        <v>289</v>
      </c>
      <c r="P54" s="583">
        <f>IF(O54="Adecuado",15,0)</f>
        <v>15</v>
      </c>
      <c r="Q54" s="584" t="s">
        <v>291</v>
      </c>
      <c r="R54" s="583">
        <f>IF(Q54="Oportuna",15,0)</f>
        <v>15</v>
      </c>
      <c r="S54" s="584" t="s">
        <v>303</v>
      </c>
      <c r="T54" s="583">
        <f>IF(S54="Prevenir",15,IF(S54="Detectar",10,0))</f>
        <v>15</v>
      </c>
      <c r="U54" s="584" t="s">
        <v>295</v>
      </c>
      <c r="V54" s="583">
        <f>IF(U54="Confiable",15,0)</f>
        <v>15</v>
      </c>
      <c r="W54" s="584" t="s">
        <v>297</v>
      </c>
      <c r="X54" s="583">
        <f>IF(W54="Se investigan y resuelven oportunamente",15,0)</f>
        <v>15</v>
      </c>
      <c r="Y54" s="584" t="s">
        <v>299</v>
      </c>
      <c r="Z54" s="583">
        <f>IF(Y54="Completa",10,IF(Y54="incompleta",5,0))</f>
        <v>10</v>
      </c>
      <c r="AA54" s="585">
        <f>N54+P54+R54+T54+V54+X54+Z54</f>
        <v>100</v>
      </c>
      <c r="AB54" s="560" t="str">
        <f>IF(AA54&gt;=96,"Fuerte",IF(AA54&gt;=86,"Moderado",IF(AA54&gt;=0,"Débil","")))</f>
        <v>Fuerte</v>
      </c>
      <c r="AC54" s="564" t="s">
        <v>1204</v>
      </c>
      <c r="AD54" s="560" t="str">
        <f>IF(AC54="Siempre se ejecuta","Fuerte",IF(AC54="Algunas veces","Moderado",IF(AC54="no se ejecuta","Débil","")))</f>
        <v>Fuerte</v>
      </c>
      <c r="AE54" s="560" t="str">
        <f>AB54&amp;AD54</f>
        <v>FuerteFuerte</v>
      </c>
      <c r="AF54" s="560" t="str">
        <f>IFERROR(VLOOKUP(AE54,PARAMETROS!$BH$2:$BJ$10,3,FALSE),"")</f>
        <v>Fuerte</v>
      </c>
      <c r="AG54" s="560">
        <f>IF(AF54="fuerte",100,IF(AF54="Moderado",50,IF(AF54="débil",0,"")))</f>
        <v>100</v>
      </c>
      <c r="AH54" s="560" t="str">
        <f>IFERROR(VLOOKUP(AE54,PARAMETROS!$BH$2:$BJ$10,2,FALSE),"")</f>
        <v>No</v>
      </c>
      <c r="AI54" s="563">
        <f>IFERROR(AVERAGE(AG54:AG54),0)</f>
        <v>100</v>
      </c>
      <c r="AJ54" s="560" t="str">
        <f>IF(AI54&gt;=100,"Fuerte",IF(AI54&gt;=50,"Moderado",IF(AI54&gt;=0,"Débil","")))</f>
        <v>Fuerte</v>
      </c>
      <c r="AK54" s="564" t="s">
        <v>1205</v>
      </c>
      <c r="AL54" s="564" t="s">
        <v>1300</v>
      </c>
      <c r="AM54" s="566" t="str">
        <f>+AJ54&amp;AK54&amp;AL54</f>
        <v>FuerteDirectamenteNo disminuye</v>
      </c>
      <c r="AN54" s="567">
        <f>IFERROR(VLOOKUP(AM54,PARAMETROS!$BD$1:$BG$9,2,FALSE),0)</f>
        <v>2</v>
      </c>
      <c r="AO54" s="568">
        <f>IF(E54&lt;&gt;"8. Corrupción",IFERROR(VLOOKUP(AM54,PARAMETROS!$BD$1:$BG$9,3,FALSE),0),0)</f>
        <v>0</v>
      </c>
      <c r="AP54" s="604">
        <f>IF(H54 ="",0,IF(H54-AN54&lt;=0,1,H54-AN54))</f>
        <v>1</v>
      </c>
      <c r="AQ54" s="568">
        <f>IF(E54&lt;&gt;"8. Corrupción",IF(I54="",0,IF(I54-AO54=0,1,I54-AO54)),I54)</f>
        <v>4</v>
      </c>
      <c r="AR54" s="605" t="str">
        <f>IF(E54="8. Corrupción",IF(OR(AND(AP54=1,AQ54=5),AND(AP54=2,AQ54=5),AND(AP54=3,AQ54=4),(AP54+AQ54&gt;=8)),"Extrema",IF(OR(AND(AP54=1,AQ54=4),AND(AP54=2,AQ54=4),AND(AP54=4,AQ54=3),AND(AP54=3,AQ54=3)),"Alta",IF(OR(AND(AP54=1,AQ54=3),AND(AP54=2,AQ54=3)),"Moderada","No aplica para Corrupción"))),IF(AP54+AQ54=0,"",IF(OR(AND(AP54=3,AQ54=4),(AND(AP54=2,AQ54=5)),(AND(AP54=1,AQ54=5))),"Extrema",IF(OR(AND(AP54=3,AQ54=1),(AND(AP54=2,AQ54=2))),"Baja",IF(OR(AND(AP54=4,AQ54=1),AND(AP54=3,AQ54=2),AND(AP54=2,AQ54=3),AND(AP54=1,AQ54=3)),"Moderada",IF(AP54+AQ54&gt;=8,"Extrema",IF(AP54+AQ54&lt;4,"Baja",IF(AP54+AQ54&gt;=6,"Alta","Alta"))))))))</f>
        <v>Alta</v>
      </c>
      <c r="AS54" s="591" t="s">
        <v>203</v>
      </c>
      <c r="AT54" s="608" t="s">
        <v>1044</v>
      </c>
      <c r="AU54" s="593" t="s">
        <v>1386</v>
      </c>
      <c r="AV54" s="593" t="s">
        <v>1032</v>
      </c>
      <c r="AW54" s="593" t="s">
        <v>1045</v>
      </c>
      <c r="AX54" s="611">
        <v>43467</v>
      </c>
      <c r="AY54" s="612">
        <v>43830</v>
      </c>
      <c r="AZ54" s="388" t="s">
        <v>1562</v>
      </c>
      <c r="BA54" s="389">
        <v>1</v>
      </c>
      <c r="BB54" s="388" t="s">
        <v>1509</v>
      </c>
      <c r="BC54" s="387" t="s">
        <v>127</v>
      </c>
      <c r="BD54" s="388" t="s">
        <v>1510</v>
      </c>
    </row>
    <row r="55" spans="1:56" ht="139.5" customHeight="1">
      <c r="A55" s="581"/>
      <c r="B55" s="569"/>
      <c r="C55" s="581"/>
      <c r="D55" s="561"/>
      <c r="E55" s="561"/>
      <c r="F55" s="595"/>
      <c r="G55" s="569"/>
      <c r="H55" s="581"/>
      <c r="I55" s="561"/>
      <c r="J55" s="569"/>
      <c r="K55" s="599"/>
      <c r="L55" s="602"/>
      <c r="M55" s="58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9"/>
      <c r="AP55" s="581"/>
      <c r="AQ55" s="569"/>
      <c r="AR55" s="606"/>
      <c r="AS55" s="581"/>
      <c r="AT55" s="609"/>
      <c r="AU55" s="561"/>
      <c r="AV55" s="561"/>
      <c r="AW55" s="561"/>
      <c r="AX55" s="561"/>
      <c r="AY55" s="569"/>
      <c r="AZ55" s="450" t="s">
        <v>1563</v>
      </c>
      <c r="BA55" s="534" t="s">
        <v>1511</v>
      </c>
      <c r="BB55" s="448" t="s">
        <v>1476</v>
      </c>
      <c r="BC55" s="387" t="s">
        <v>127</v>
      </c>
      <c r="BD55" s="388" t="s">
        <v>1475</v>
      </c>
    </row>
    <row r="56" spans="1:56" ht="139.5" customHeight="1">
      <c r="A56" s="581"/>
      <c r="B56" s="569"/>
      <c r="C56" s="581"/>
      <c r="D56" s="561"/>
      <c r="E56" s="561"/>
      <c r="F56" s="595"/>
      <c r="G56" s="569"/>
      <c r="H56" s="581"/>
      <c r="I56" s="561"/>
      <c r="J56" s="569"/>
      <c r="K56" s="599"/>
      <c r="L56" s="602"/>
      <c r="M56" s="58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9"/>
      <c r="AP56" s="581"/>
      <c r="AQ56" s="569"/>
      <c r="AR56" s="606"/>
      <c r="AS56" s="581"/>
      <c r="AT56" s="609"/>
      <c r="AU56" s="561"/>
      <c r="AV56" s="561"/>
      <c r="AW56" s="561"/>
      <c r="AX56" s="561"/>
      <c r="AY56" s="569"/>
      <c r="AZ56" s="450" t="s">
        <v>1564</v>
      </c>
      <c r="BA56" s="449" t="s">
        <v>1512</v>
      </c>
      <c r="BB56" s="448" t="s">
        <v>1513</v>
      </c>
      <c r="BC56" s="387" t="s">
        <v>127</v>
      </c>
      <c r="BD56" s="388" t="s">
        <v>1475</v>
      </c>
    </row>
    <row r="57" spans="1:56" ht="139.5" customHeight="1">
      <c r="A57" s="581"/>
      <c r="B57" s="569"/>
      <c r="C57" s="581"/>
      <c r="D57" s="561"/>
      <c r="E57" s="561"/>
      <c r="F57" s="595"/>
      <c r="G57" s="569"/>
      <c r="H57" s="581"/>
      <c r="I57" s="561"/>
      <c r="J57" s="569"/>
      <c r="K57" s="599"/>
      <c r="L57" s="602"/>
      <c r="M57" s="58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9"/>
      <c r="AP57" s="581"/>
      <c r="AQ57" s="569"/>
      <c r="AR57" s="606"/>
      <c r="AS57" s="581"/>
      <c r="AT57" s="609"/>
      <c r="AU57" s="561"/>
      <c r="AV57" s="561"/>
      <c r="AW57" s="561"/>
      <c r="AX57" s="561"/>
      <c r="AY57" s="569"/>
      <c r="AZ57" s="450" t="s">
        <v>1565</v>
      </c>
      <c r="BA57" s="535" t="s">
        <v>1514</v>
      </c>
      <c r="BB57" s="536" t="s">
        <v>1515</v>
      </c>
      <c r="BC57" s="387" t="s">
        <v>127</v>
      </c>
      <c r="BD57" s="536" t="s">
        <v>1516</v>
      </c>
    </row>
    <row r="58" spans="1:56" ht="139.5" customHeight="1">
      <c r="A58" s="581"/>
      <c r="B58" s="569"/>
      <c r="C58" s="581"/>
      <c r="D58" s="561"/>
      <c r="E58" s="561"/>
      <c r="F58" s="595"/>
      <c r="G58" s="569"/>
      <c r="H58" s="581"/>
      <c r="I58" s="561"/>
      <c r="J58" s="569"/>
      <c r="K58" s="599"/>
      <c r="L58" s="602"/>
      <c r="M58" s="58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9"/>
      <c r="AP58" s="581"/>
      <c r="AQ58" s="569"/>
      <c r="AR58" s="606"/>
      <c r="AS58" s="581"/>
      <c r="AT58" s="609"/>
      <c r="AU58" s="561"/>
      <c r="AV58" s="561"/>
      <c r="AW58" s="561"/>
      <c r="AX58" s="561"/>
      <c r="AY58" s="569"/>
      <c r="AZ58" s="454" t="s">
        <v>1566</v>
      </c>
      <c r="BA58" s="537" t="s">
        <v>1517</v>
      </c>
      <c r="BB58" s="448" t="s">
        <v>1518</v>
      </c>
      <c r="BC58" s="387" t="s">
        <v>127</v>
      </c>
      <c r="BD58" s="388" t="s">
        <v>1475</v>
      </c>
    </row>
    <row r="59" spans="1:56" ht="174.75" customHeight="1">
      <c r="A59" s="581"/>
      <c r="B59" s="569"/>
      <c r="C59" s="581"/>
      <c r="D59" s="561"/>
      <c r="E59" s="561"/>
      <c r="F59" s="595"/>
      <c r="G59" s="569"/>
      <c r="H59" s="581"/>
      <c r="I59" s="561"/>
      <c r="J59" s="569"/>
      <c r="K59" s="599"/>
      <c r="L59" s="602"/>
      <c r="M59" s="58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9"/>
      <c r="AP59" s="581"/>
      <c r="AQ59" s="569"/>
      <c r="AR59" s="606"/>
      <c r="AS59" s="581"/>
      <c r="AT59" s="609"/>
      <c r="AU59" s="561"/>
      <c r="AV59" s="561"/>
      <c r="AW59" s="561"/>
      <c r="AX59" s="561"/>
      <c r="AY59" s="569"/>
      <c r="AZ59" s="450" t="s">
        <v>1567</v>
      </c>
      <c r="BA59" s="538">
        <v>1</v>
      </c>
      <c r="BB59" s="448" t="s">
        <v>1519</v>
      </c>
      <c r="BC59" s="387" t="s">
        <v>127</v>
      </c>
      <c r="BD59" s="388" t="s">
        <v>1475</v>
      </c>
    </row>
    <row r="60" spans="1:56" ht="165.75" customHeight="1">
      <c r="A60" s="581"/>
      <c r="B60" s="569"/>
      <c r="C60" s="581"/>
      <c r="D60" s="561"/>
      <c r="E60" s="561"/>
      <c r="F60" s="595"/>
      <c r="G60" s="569"/>
      <c r="H60" s="581"/>
      <c r="I60" s="561"/>
      <c r="J60" s="569"/>
      <c r="K60" s="599"/>
      <c r="L60" s="602"/>
      <c r="M60" s="58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9"/>
      <c r="AP60" s="581"/>
      <c r="AQ60" s="569"/>
      <c r="AR60" s="606"/>
      <c r="AS60" s="581"/>
      <c r="AT60" s="609"/>
      <c r="AU60" s="561"/>
      <c r="AV60" s="561"/>
      <c r="AW60" s="561"/>
      <c r="AX60" s="561"/>
      <c r="AY60" s="569"/>
      <c r="AZ60" s="450" t="s">
        <v>1568</v>
      </c>
      <c r="BA60" s="450" t="s">
        <v>1520</v>
      </c>
      <c r="BB60" s="448" t="s">
        <v>1521</v>
      </c>
      <c r="BC60" s="387" t="s">
        <v>127</v>
      </c>
      <c r="BD60" s="448" t="s">
        <v>1522</v>
      </c>
    </row>
    <row r="61" spans="1:56" ht="139.5" customHeight="1">
      <c r="A61" s="581"/>
      <c r="B61" s="569"/>
      <c r="C61" s="581"/>
      <c r="D61" s="561"/>
      <c r="E61" s="561"/>
      <c r="F61" s="595"/>
      <c r="G61" s="569"/>
      <c r="H61" s="581"/>
      <c r="I61" s="561"/>
      <c r="J61" s="569"/>
      <c r="K61" s="599"/>
      <c r="L61" s="602"/>
      <c r="M61" s="58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9"/>
      <c r="AP61" s="581"/>
      <c r="AQ61" s="569"/>
      <c r="AR61" s="606"/>
      <c r="AS61" s="581"/>
      <c r="AT61" s="609"/>
      <c r="AU61" s="561"/>
      <c r="AV61" s="561"/>
      <c r="AW61" s="561"/>
      <c r="AX61" s="561"/>
      <c r="AY61" s="569"/>
      <c r="AZ61" s="455" t="s">
        <v>1569</v>
      </c>
      <c r="BA61" s="539">
        <v>1</v>
      </c>
      <c r="BB61" s="536" t="s">
        <v>1523</v>
      </c>
      <c r="BC61" s="387" t="s">
        <v>127</v>
      </c>
      <c r="BD61" s="448" t="s">
        <v>1524</v>
      </c>
    </row>
    <row r="62" spans="1:56" ht="197.25" customHeight="1">
      <c r="A62" s="581"/>
      <c r="B62" s="569"/>
      <c r="C62" s="581"/>
      <c r="D62" s="561"/>
      <c r="E62" s="561"/>
      <c r="F62" s="595"/>
      <c r="G62" s="569"/>
      <c r="H62" s="581"/>
      <c r="I62" s="561"/>
      <c r="J62" s="569"/>
      <c r="K62" s="599"/>
      <c r="L62" s="602"/>
      <c r="M62" s="58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9"/>
      <c r="AP62" s="581"/>
      <c r="AQ62" s="569"/>
      <c r="AR62" s="606"/>
      <c r="AS62" s="581"/>
      <c r="AT62" s="609"/>
      <c r="AU62" s="561"/>
      <c r="AV62" s="561"/>
      <c r="AW62" s="561"/>
      <c r="AX62" s="561"/>
      <c r="AY62" s="569"/>
      <c r="AZ62" s="450" t="s">
        <v>1570</v>
      </c>
      <c r="BA62" s="538">
        <v>1</v>
      </c>
      <c r="BB62" s="448" t="s">
        <v>1525</v>
      </c>
      <c r="BC62" s="387" t="s">
        <v>127</v>
      </c>
      <c r="BD62" s="388" t="s">
        <v>1526</v>
      </c>
    </row>
    <row r="63" spans="1:56" ht="139.5" customHeight="1">
      <c r="A63" s="581"/>
      <c r="B63" s="569"/>
      <c r="C63" s="581"/>
      <c r="D63" s="561"/>
      <c r="E63" s="561"/>
      <c r="F63" s="595"/>
      <c r="G63" s="569"/>
      <c r="H63" s="581"/>
      <c r="I63" s="561"/>
      <c r="J63" s="569"/>
      <c r="K63" s="599"/>
      <c r="L63" s="602"/>
      <c r="M63" s="58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9"/>
      <c r="AP63" s="581"/>
      <c r="AQ63" s="569"/>
      <c r="AR63" s="606"/>
      <c r="AS63" s="581"/>
      <c r="AT63" s="609"/>
      <c r="AU63" s="561"/>
      <c r="AV63" s="561"/>
      <c r="AW63" s="561"/>
      <c r="AX63" s="561"/>
      <c r="AY63" s="569"/>
      <c r="AZ63" s="450" t="s">
        <v>1571</v>
      </c>
      <c r="BA63" s="449" t="s">
        <v>1527</v>
      </c>
      <c r="BB63" s="536" t="s">
        <v>1528</v>
      </c>
      <c r="BC63" s="387" t="s">
        <v>127</v>
      </c>
      <c r="BD63" s="536" t="s">
        <v>1529</v>
      </c>
    </row>
    <row r="64" spans="1:56" ht="139.5" customHeight="1">
      <c r="A64" s="581"/>
      <c r="B64" s="569"/>
      <c r="C64" s="581"/>
      <c r="D64" s="561"/>
      <c r="E64" s="561"/>
      <c r="F64" s="595"/>
      <c r="G64" s="569"/>
      <c r="H64" s="581"/>
      <c r="I64" s="561"/>
      <c r="J64" s="569"/>
      <c r="K64" s="599"/>
      <c r="L64" s="602"/>
      <c r="M64" s="58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9"/>
      <c r="AP64" s="581"/>
      <c r="AQ64" s="569"/>
      <c r="AR64" s="606"/>
      <c r="AS64" s="581"/>
      <c r="AT64" s="609"/>
      <c r="AU64" s="561"/>
      <c r="AV64" s="561"/>
      <c r="AW64" s="561"/>
      <c r="AX64" s="561"/>
      <c r="AY64" s="569"/>
      <c r="AZ64" s="454" t="s">
        <v>1572</v>
      </c>
      <c r="BA64" s="540">
        <v>100</v>
      </c>
      <c r="BB64" s="448" t="s">
        <v>1530</v>
      </c>
      <c r="BC64" s="387" t="s">
        <v>127</v>
      </c>
      <c r="BD64" s="388" t="s">
        <v>1475</v>
      </c>
    </row>
    <row r="65" spans="1:56" ht="139.5" customHeight="1">
      <c r="A65" s="581"/>
      <c r="B65" s="569"/>
      <c r="C65" s="581"/>
      <c r="D65" s="561"/>
      <c r="E65" s="561"/>
      <c r="F65" s="595"/>
      <c r="G65" s="569"/>
      <c r="H65" s="581"/>
      <c r="I65" s="561"/>
      <c r="J65" s="569"/>
      <c r="K65" s="599"/>
      <c r="L65" s="602"/>
      <c r="M65" s="58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9"/>
      <c r="AP65" s="581"/>
      <c r="AQ65" s="569"/>
      <c r="AR65" s="606"/>
      <c r="AS65" s="581"/>
      <c r="AT65" s="609"/>
      <c r="AU65" s="561"/>
      <c r="AV65" s="561"/>
      <c r="AW65" s="561"/>
      <c r="AX65" s="561"/>
      <c r="AY65" s="569"/>
      <c r="AZ65" s="455" t="s">
        <v>1573</v>
      </c>
      <c r="BA65" s="538">
        <v>1</v>
      </c>
      <c r="BB65" s="448" t="s">
        <v>1531</v>
      </c>
      <c r="BC65" s="387" t="s">
        <v>127</v>
      </c>
      <c r="BD65" s="388" t="s">
        <v>1475</v>
      </c>
    </row>
    <row r="66" spans="1:56" ht="174.75" customHeight="1">
      <c r="A66" s="581"/>
      <c r="B66" s="569"/>
      <c r="C66" s="581"/>
      <c r="D66" s="561"/>
      <c r="E66" s="561"/>
      <c r="F66" s="595"/>
      <c r="G66" s="569"/>
      <c r="H66" s="581"/>
      <c r="I66" s="561"/>
      <c r="J66" s="569"/>
      <c r="K66" s="599"/>
      <c r="L66" s="602"/>
      <c r="M66" s="58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9"/>
      <c r="AP66" s="581"/>
      <c r="AQ66" s="569"/>
      <c r="AR66" s="606"/>
      <c r="AS66" s="581"/>
      <c r="AT66" s="609"/>
      <c r="AU66" s="561"/>
      <c r="AV66" s="561"/>
      <c r="AW66" s="561"/>
      <c r="AX66" s="561"/>
      <c r="AY66" s="569"/>
      <c r="AZ66" s="541" t="s">
        <v>1574</v>
      </c>
      <c r="BA66" s="542">
        <v>1</v>
      </c>
      <c r="BB66" s="448" t="s">
        <v>1532</v>
      </c>
      <c r="BC66" s="387" t="s">
        <v>127</v>
      </c>
      <c r="BD66" s="388" t="s">
        <v>1475</v>
      </c>
    </row>
    <row r="67" spans="1:56" ht="139.5" customHeight="1">
      <c r="A67" s="581"/>
      <c r="B67" s="569"/>
      <c r="C67" s="581"/>
      <c r="D67" s="561"/>
      <c r="E67" s="561"/>
      <c r="F67" s="595"/>
      <c r="G67" s="569"/>
      <c r="H67" s="581"/>
      <c r="I67" s="561"/>
      <c r="J67" s="569"/>
      <c r="K67" s="599"/>
      <c r="L67" s="602"/>
      <c r="M67" s="58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9"/>
      <c r="AP67" s="581"/>
      <c r="AQ67" s="569"/>
      <c r="AR67" s="606"/>
      <c r="AS67" s="581"/>
      <c r="AT67" s="609"/>
      <c r="AU67" s="561"/>
      <c r="AV67" s="561"/>
      <c r="AW67" s="561"/>
      <c r="AX67" s="561"/>
      <c r="AY67" s="569"/>
      <c r="AZ67" s="455" t="s">
        <v>1575</v>
      </c>
      <c r="BA67" s="449" t="s">
        <v>1533</v>
      </c>
      <c r="BB67" s="536" t="s">
        <v>1534</v>
      </c>
      <c r="BC67" s="387" t="s">
        <v>127</v>
      </c>
      <c r="BD67" s="388" t="s">
        <v>1475</v>
      </c>
    </row>
    <row r="68" spans="1:56" ht="286.5" customHeight="1" thickBot="1">
      <c r="A68" s="582"/>
      <c r="B68" s="570"/>
      <c r="C68" s="582"/>
      <c r="D68" s="562"/>
      <c r="E68" s="562"/>
      <c r="F68" s="596"/>
      <c r="G68" s="570"/>
      <c r="H68" s="582"/>
      <c r="I68" s="562"/>
      <c r="J68" s="570"/>
      <c r="K68" s="600"/>
      <c r="L68" s="603"/>
      <c r="M68" s="582"/>
      <c r="N68" s="562"/>
      <c r="O68" s="565"/>
      <c r="P68" s="562"/>
      <c r="Q68" s="565"/>
      <c r="R68" s="562"/>
      <c r="S68" s="565"/>
      <c r="T68" s="562"/>
      <c r="U68" s="565"/>
      <c r="V68" s="562"/>
      <c r="W68" s="565"/>
      <c r="X68" s="562"/>
      <c r="Y68" s="565"/>
      <c r="Z68" s="562"/>
      <c r="AA68" s="562"/>
      <c r="AB68" s="562"/>
      <c r="AC68" s="565"/>
      <c r="AD68" s="562"/>
      <c r="AE68" s="562"/>
      <c r="AF68" s="562"/>
      <c r="AG68" s="562"/>
      <c r="AH68" s="562"/>
      <c r="AI68" s="562"/>
      <c r="AJ68" s="562"/>
      <c r="AK68" s="565"/>
      <c r="AL68" s="565"/>
      <c r="AM68" s="562"/>
      <c r="AN68" s="562"/>
      <c r="AO68" s="570"/>
      <c r="AP68" s="582"/>
      <c r="AQ68" s="570"/>
      <c r="AR68" s="607"/>
      <c r="AS68" s="582"/>
      <c r="AT68" s="610"/>
      <c r="AU68" s="562"/>
      <c r="AV68" s="562"/>
      <c r="AW68" s="562"/>
      <c r="AX68" s="562"/>
      <c r="AY68" s="570"/>
      <c r="AZ68" s="543" t="s">
        <v>1576</v>
      </c>
      <c r="BA68" s="449"/>
      <c r="BB68" s="544" t="s">
        <v>1535</v>
      </c>
      <c r="BC68" s="387" t="s">
        <v>127</v>
      </c>
      <c r="BD68" s="545" t="s">
        <v>1536</v>
      </c>
    </row>
    <row r="69" spans="1:56" ht="132.75" customHeight="1">
      <c r="A69" s="683"/>
      <c r="B69" s="705" t="s">
        <v>71</v>
      </c>
      <c r="C69" s="683" t="s">
        <v>196</v>
      </c>
      <c r="D69" s="707" t="s">
        <v>1358</v>
      </c>
      <c r="E69" s="707" t="s">
        <v>72</v>
      </c>
      <c r="F69" s="370" t="s">
        <v>1046</v>
      </c>
      <c r="G69" s="705" t="s">
        <v>1049</v>
      </c>
      <c r="H69" s="709">
        <v>5</v>
      </c>
      <c r="I69" s="707">
        <v>2</v>
      </c>
      <c r="J69" s="711" t="str">
        <f>IF(E69="8. Corrupción",IF(OR(AND(H69=1,I69=5),AND(H69=2,I69=5),AND(H69=3,I69=4),(H69+I69&gt;=8)),"Extrema",IF(OR(AND(H69=1,I69=4),AND(H69=2,I69=4),AND(H69=4,I69=3),AND(H69=3,I69=3)),"Alta",IF(OR(AND(H69=1,I69=3),AND(H69=2,I69=3)),"Moderada","No aplica para Corrupción"))),IF(H69+I69=0,"",IF(OR(AND(H69=3,I69=4),(AND(H69=2,I69=5)),(AND(H69=1,I69=5))),"Extrema",IF(OR(AND(H69=3,I69=1),(AND(H69=2,I69=2))),"Baja",IF(OR(AND(H69=4,I69=1),AND(H69=3,I69=2),AND(H69=2,I69=3),AND(H69=1,I69=3)),"Moderada",IF(H69+I69&gt;=8,"Extrema",IF(H69+I69&lt;4,"Baja",IF(H69+I69&gt;=6,"Alta","Alta"))))))))</f>
        <v>Alta</v>
      </c>
      <c r="K69" s="490" t="s">
        <v>93</v>
      </c>
      <c r="L69" s="374" t="s">
        <v>1372</v>
      </c>
      <c r="M69" s="492" t="s">
        <v>509</v>
      </c>
      <c r="N69" s="493">
        <f t="shared" si="0"/>
        <v>15</v>
      </c>
      <c r="O69" s="384" t="s">
        <v>289</v>
      </c>
      <c r="P69" s="493">
        <f>IF(O69="Adecuado",15,0)</f>
        <v>15</v>
      </c>
      <c r="Q69" s="384" t="s">
        <v>291</v>
      </c>
      <c r="R69" s="493">
        <f>IF(Q69="Oportuna",15,0)</f>
        <v>15</v>
      </c>
      <c r="S69" s="384" t="s">
        <v>303</v>
      </c>
      <c r="T69" s="493">
        <f>IF(S69="Prevenir",15,IF(S69="Detectar",10,0))</f>
        <v>15</v>
      </c>
      <c r="U69" s="384" t="s">
        <v>295</v>
      </c>
      <c r="V69" s="493">
        <f>IF(U69="Confiable",15,0)</f>
        <v>15</v>
      </c>
      <c r="W69" s="384" t="s">
        <v>297</v>
      </c>
      <c r="X69" s="493">
        <f>IF(W69="Se investigan y resuelven oportunamente",15,0)</f>
        <v>15</v>
      </c>
      <c r="Y69" s="384" t="s">
        <v>299</v>
      </c>
      <c r="Z69" s="493">
        <f t="shared" ref="Z69:Z71" si="54">IF(Y69="Completa",10,IF(Y69="incompleta",5,0))</f>
        <v>10</v>
      </c>
      <c r="AA69" s="494">
        <f t="shared" ref="AA69:AA71" si="55">N69+P69+R69+T69+V69+X69+Z69</f>
        <v>100</v>
      </c>
      <c r="AB69" s="495" t="str">
        <f t="shared" ref="AB69:AB71" si="56">IF(AA69&gt;=96,"Fuerte",IF(AA69&gt;=86,"Moderado",IF(AA69&gt;=0,"Débil","")))</f>
        <v>Fuerte</v>
      </c>
      <c r="AC69" s="410" t="s">
        <v>1204</v>
      </c>
      <c r="AD69" s="495" t="str">
        <f>IF(AC69="Siempre se ejecuta","Fuerte",IF(AC69="Algunas veces","Moderado",IF(AC69="no se ejecuta","Débil","")))</f>
        <v>Fuerte</v>
      </c>
      <c r="AE69" s="495" t="str">
        <f t="shared" ref="AE69:AE71" si="57">AB69&amp;AD69</f>
        <v>FuerteFuerte</v>
      </c>
      <c r="AF69" s="495" t="str">
        <f>IFERROR(VLOOKUP(AE69,PARAMETROS!$BH$2:$BJ$10,3,FALSE),"")</f>
        <v>Fuerte</v>
      </c>
      <c r="AG69" s="495">
        <f t="shared" ref="AG69:AG71" si="58">IF(AF69="fuerte",100,IF(AF69="Moderado",50,IF(AF69="débil",0,"")))</f>
        <v>100</v>
      </c>
      <c r="AH69" s="495" t="str">
        <f>IFERROR(VLOOKUP(AE69,PARAMETROS!$BH$2:$BJ$10,2,FALSE),"")</f>
        <v>No</v>
      </c>
      <c r="AI69" s="692">
        <f>IFERROR(AVERAGE(AG69:AG71),0)</f>
        <v>100</v>
      </c>
      <c r="AJ69" s="694" t="str">
        <f>IF(AI69&gt;=100,"Fuerte",IF(AI69&gt;=50,"Moderado",IF(AI69&gt;=0,"Débil","")))</f>
        <v>Fuerte</v>
      </c>
      <c r="AK69" s="685" t="s">
        <v>1205</v>
      </c>
      <c r="AL69" s="685" t="s">
        <v>559</v>
      </c>
      <c r="AM69" s="686" t="str">
        <f>+AJ69&amp;AK69&amp;AL69</f>
        <v>FuerteDirectamenteIndirectamente</v>
      </c>
      <c r="AN69" s="688">
        <f>IFERROR(VLOOKUP(AM69,PARAMETROS!$BD$1:$BG$9,2,FALSE),0)</f>
        <v>2</v>
      </c>
      <c r="AO69" s="690">
        <f>IF(E69&lt;&gt;"8. Corrupción",IFERROR(VLOOKUP(AM69,PARAMETROS!$BD$1:$BG$9,3,FALSE),0),0)</f>
        <v>1</v>
      </c>
      <c r="AP69" s="677">
        <f>IF(H69 ="",0,IF(H69-AN69&lt;=0,1,H69-AN69))</f>
        <v>3</v>
      </c>
      <c r="AQ69" s="679">
        <f t="shared" ref="AQ69" si="59">IF(E69&lt;&gt;"8. Corrupción",IF(I69="",0,IF(I69-AO69=0,1,I69-AO69)),I69)</f>
        <v>1</v>
      </c>
      <c r="AR69" s="681" t="str">
        <f t="shared" ref="AR69" si="60">IF(E69="8. Corrupción",IF(OR(AND(AP69=1,AQ69=5),AND(AP69=2,AQ69=5),AND(AP69=3,AQ69=4),(AP69+AQ69&gt;=8)),"Extrema",IF(OR(AND(AP69=1,AQ69=4),AND(AP69=2,AQ69=4),AND(AP69=4,AQ69=3),AND(AP69=3,AQ69=3)),"Alta",IF(OR(AND(AP69=1,AQ69=3),AND(AP69=2,AQ69=3)),"Moderada","No aplica para Corrupción"))),IF(AP69+AQ69=0,"",IF(OR(AND(AP69=3,AQ69=4),(AND(AP69=2,AQ69=5)),(AND(AP69=1,AQ69=5))),"Extrema",IF(OR(AND(AP69=3,AQ69=1),(AND(AP69=2,AQ69=2))),"Baja",IF(OR(AND(AP69=4,AQ69=1),AND(AP69=3,AQ69=2),AND(AP69=2,AQ69=3),AND(AP69=1,AQ69=3)),"Moderada",IF(AP69+AQ69&gt;=8,"Extrema",IF(AP69+AQ69&lt;4,"Baja",IF(AP69+AQ69&gt;=6,"Alta","Alta"))))))))</f>
        <v>Baja</v>
      </c>
      <c r="AS69" s="683" t="s">
        <v>202</v>
      </c>
      <c r="AT69" s="366" t="s">
        <v>1050</v>
      </c>
      <c r="AU69" s="707" t="s">
        <v>1051</v>
      </c>
      <c r="AV69" s="707" t="s">
        <v>1054</v>
      </c>
      <c r="AW69" s="707" t="s">
        <v>1055</v>
      </c>
      <c r="AX69" s="792">
        <v>43585</v>
      </c>
      <c r="AY69" s="828">
        <v>43830</v>
      </c>
      <c r="AZ69" s="809" t="s">
        <v>1390</v>
      </c>
      <c r="BA69" s="806">
        <v>1.66</v>
      </c>
      <c r="BB69" s="809" t="s">
        <v>1391</v>
      </c>
      <c r="BC69" s="593" t="s">
        <v>127</v>
      </c>
      <c r="BD69" s="592"/>
    </row>
    <row r="70" spans="1:56" ht="107.25" customHeight="1">
      <c r="A70" s="814"/>
      <c r="B70" s="815"/>
      <c r="C70" s="814"/>
      <c r="D70" s="790"/>
      <c r="E70" s="790"/>
      <c r="F70" s="371" t="s">
        <v>1047</v>
      </c>
      <c r="G70" s="815"/>
      <c r="H70" s="816"/>
      <c r="I70" s="790"/>
      <c r="J70" s="817"/>
      <c r="K70" s="546" t="s">
        <v>93</v>
      </c>
      <c r="L70" s="547" t="s">
        <v>1372</v>
      </c>
      <c r="M70" s="548" t="s">
        <v>509</v>
      </c>
      <c r="N70" s="549">
        <f t="shared" si="0"/>
        <v>15</v>
      </c>
      <c r="O70" s="384" t="s">
        <v>289</v>
      </c>
      <c r="P70" s="549">
        <f t="shared" ref="P70:P71" si="61">IF(O70="Adecuado",15,0)</f>
        <v>15</v>
      </c>
      <c r="Q70" s="384" t="s">
        <v>291</v>
      </c>
      <c r="R70" s="549">
        <f t="shared" ref="R70:R71" si="62">IF(Q70="Oportuna",15,0)</f>
        <v>15</v>
      </c>
      <c r="S70" s="384" t="s">
        <v>303</v>
      </c>
      <c r="T70" s="549">
        <f t="shared" ref="T70:T71" si="63">IF(S70="Prevenir",15,IF(S70="Detectar",10,0))</f>
        <v>15</v>
      </c>
      <c r="U70" s="384" t="s">
        <v>295</v>
      </c>
      <c r="V70" s="549">
        <f t="shared" ref="V70:V71" si="64">IF(U70="Confiable",15,0)</f>
        <v>15</v>
      </c>
      <c r="W70" s="384" t="s">
        <v>297</v>
      </c>
      <c r="X70" s="549">
        <f t="shared" ref="X70:X71" si="65">IF(W70="Se investigan y resuelven oportunamente",15,0)</f>
        <v>15</v>
      </c>
      <c r="Y70" s="384" t="s">
        <v>299</v>
      </c>
      <c r="Z70" s="549">
        <f t="shared" si="54"/>
        <v>10</v>
      </c>
      <c r="AA70" s="550">
        <f t="shared" si="55"/>
        <v>100</v>
      </c>
      <c r="AB70" s="551" t="str">
        <f t="shared" si="56"/>
        <v>Fuerte</v>
      </c>
      <c r="AC70" s="410" t="s">
        <v>1204</v>
      </c>
      <c r="AD70" s="551" t="str">
        <f t="shared" ref="AD70:AD71" si="66">IF(AC70="Siempre se ejecuta","Fuerte",IF(AC70="Algunas veces","Moderado",IF(AC70="no se ejecuta","Débil","")))</f>
        <v>Fuerte</v>
      </c>
      <c r="AE70" s="551" t="str">
        <f t="shared" si="57"/>
        <v>FuerteFuerte</v>
      </c>
      <c r="AF70" s="551" t="str">
        <f>IFERROR(VLOOKUP(AE70,PARAMETROS!$BH$2:$BJ$10,3,FALSE),"")</f>
        <v>Fuerte</v>
      </c>
      <c r="AG70" s="551">
        <f t="shared" si="58"/>
        <v>100</v>
      </c>
      <c r="AH70" s="551" t="str">
        <f>IFERROR(VLOOKUP(AE70,PARAMETROS!$BH$2:$BJ$10,2,FALSE),"")</f>
        <v>No</v>
      </c>
      <c r="AI70" s="818"/>
      <c r="AJ70" s="819"/>
      <c r="AK70" s="685"/>
      <c r="AL70" s="685"/>
      <c r="AM70" s="685"/>
      <c r="AN70" s="820"/>
      <c r="AO70" s="821"/>
      <c r="AP70" s="823"/>
      <c r="AQ70" s="824"/>
      <c r="AR70" s="825"/>
      <c r="AS70" s="814"/>
      <c r="AT70" s="552" t="s">
        <v>1052</v>
      </c>
      <c r="AU70" s="790"/>
      <c r="AV70" s="790"/>
      <c r="AW70" s="790"/>
      <c r="AX70" s="790"/>
      <c r="AY70" s="815"/>
      <c r="AZ70" s="829"/>
      <c r="BA70" s="807"/>
      <c r="BB70" s="810"/>
      <c r="BC70" s="812"/>
      <c r="BD70" s="813"/>
    </row>
    <row r="71" spans="1:56" ht="205.5" customHeight="1" thickBot="1">
      <c r="A71" s="684"/>
      <c r="B71" s="706"/>
      <c r="C71" s="684"/>
      <c r="D71" s="708"/>
      <c r="E71" s="708"/>
      <c r="F71" s="372" t="s">
        <v>1048</v>
      </c>
      <c r="G71" s="706"/>
      <c r="H71" s="710"/>
      <c r="I71" s="708"/>
      <c r="J71" s="712"/>
      <c r="K71" s="496" t="s">
        <v>93</v>
      </c>
      <c r="L71" s="553" t="s">
        <v>1372</v>
      </c>
      <c r="M71" s="497" t="s">
        <v>509</v>
      </c>
      <c r="N71" s="498">
        <f t="shared" ref="N71" si="67">IF(M71="Asignado",15,0)</f>
        <v>15</v>
      </c>
      <c r="O71" s="384" t="s">
        <v>289</v>
      </c>
      <c r="P71" s="498">
        <f t="shared" si="61"/>
        <v>15</v>
      </c>
      <c r="Q71" s="384" t="s">
        <v>291</v>
      </c>
      <c r="R71" s="498">
        <f t="shared" si="62"/>
        <v>15</v>
      </c>
      <c r="S71" s="384" t="s">
        <v>303</v>
      </c>
      <c r="T71" s="498">
        <f t="shared" si="63"/>
        <v>15</v>
      </c>
      <c r="U71" s="384" t="s">
        <v>295</v>
      </c>
      <c r="V71" s="498">
        <f t="shared" si="64"/>
        <v>15</v>
      </c>
      <c r="W71" s="384" t="s">
        <v>297</v>
      </c>
      <c r="X71" s="498">
        <f t="shared" si="65"/>
        <v>15</v>
      </c>
      <c r="Y71" s="384" t="s">
        <v>299</v>
      </c>
      <c r="Z71" s="498">
        <f t="shared" si="54"/>
        <v>10</v>
      </c>
      <c r="AA71" s="499">
        <f t="shared" si="55"/>
        <v>100</v>
      </c>
      <c r="AB71" s="500" t="str">
        <f t="shared" si="56"/>
        <v>Fuerte</v>
      </c>
      <c r="AC71" s="410" t="s">
        <v>1204</v>
      </c>
      <c r="AD71" s="500" t="str">
        <f t="shared" si="66"/>
        <v>Fuerte</v>
      </c>
      <c r="AE71" s="500" t="str">
        <f t="shared" si="57"/>
        <v>FuerteFuerte</v>
      </c>
      <c r="AF71" s="500" t="str">
        <f>IFERROR(VLOOKUP(AE71,PARAMETROS!$BH$2:$BJ$10,3,FALSE),"")</f>
        <v>Fuerte</v>
      </c>
      <c r="AG71" s="500">
        <f t="shared" si="58"/>
        <v>100</v>
      </c>
      <c r="AH71" s="500" t="str">
        <f>IFERROR(VLOOKUP(AE71,PARAMETROS!$BH$2:$BJ$10,2,FALSE),"")</f>
        <v>No</v>
      </c>
      <c r="AI71" s="693"/>
      <c r="AJ71" s="695"/>
      <c r="AK71" s="685"/>
      <c r="AL71" s="685"/>
      <c r="AM71" s="687"/>
      <c r="AN71" s="689"/>
      <c r="AO71" s="691"/>
      <c r="AP71" s="678"/>
      <c r="AQ71" s="680"/>
      <c r="AR71" s="682"/>
      <c r="AS71" s="684"/>
      <c r="AT71" s="369" t="s">
        <v>1053</v>
      </c>
      <c r="AU71" s="708"/>
      <c r="AV71" s="708"/>
      <c r="AW71" s="708"/>
      <c r="AX71" s="708"/>
      <c r="AY71" s="706"/>
      <c r="AZ71" s="830"/>
      <c r="BA71" s="808"/>
      <c r="BB71" s="811"/>
      <c r="BC71" s="789"/>
      <c r="BD71" s="799"/>
    </row>
    <row r="72" spans="1:56" ht="156" customHeight="1" thickBot="1">
      <c r="A72" s="423"/>
      <c r="B72" s="467" t="s">
        <v>71</v>
      </c>
      <c r="C72" s="423" t="s">
        <v>196</v>
      </c>
      <c r="D72" s="424" t="s">
        <v>1056</v>
      </c>
      <c r="E72" s="424" t="s">
        <v>79</v>
      </c>
      <c r="F72" s="425" t="s">
        <v>1363</v>
      </c>
      <c r="G72" s="467" t="s">
        <v>1057</v>
      </c>
      <c r="H72" s="426">
        <v>2</v>
      </c>
      <c r="I72" s="424">
        <v>4</v>
      </c>
      <c r="J72" s="471" t="str">
        <f>IF(E72="8. Corrupción",IF(OR(AND(H72=1,I72=5),AND(H72=2,I72=5),AND(H72=3,I72=4),(H72+I72&gt;=8)),"Extrema",IF(OR(AND(H72=1,I72=4),AND(H72=2,I72=4),AND(H72=4,I72=3),AND(H72=3,I72=3)),"Alta",IF(OR(AND(H72=1,I72=3),AND(H72=2,I72=3)),"Moderada","No aplica para Corrupción"))),IF(H72+I72=0,"",IF(OR(AND(H72=3,I72=4),(AND(H72=2,I72=5)),(AND(H72=1,I72=5))),"Extrema",IF(OR(AND(H72=3,I72=1),(AND(H72=2,I72=2))),"Baja",IF(OR(AND(H72=4,I72=1),AND(H72=3,I72=2),AND(H72=2,I72=3),AND(H72=1,I72=3)),"Moderada",IF(H72+I72&gt;=8,"Extrema",IF(H72+I72&lt;4,"Baja",IF(H72+I72&gt;=6,"Alta","Alta"))))))))</f>
        <v>Alta</v>
      </c>
      <c r="K72" s="472" t="s">
        <v>105</v>
      </c>
      <c r="L72" s="473" t="s">
        <v>1371</v>
      </c>
      <c r="M72" s="474" t="s">
        <v>509</v>
      </c>
      <c r="N72" s="475">
        <f t="shared" ref="N72:N76" si="68">IF(M72="Asignado",15,0)</f>
        <v>15</v>
      </c>
      <c r="O72" s="384" t="s">
        <v>289</v>
      </c>
      <c r="P72" s="475">
        <f>IF(O72="Adecuado",15,0)</f>
        <v>15</v>
      </c>
      <c r="Q72" s="384" t="s">
        <v>291</v>
      </c>
      <c r="R72" s="475">
        <f>IF(Q72="Oportuna",15,0)</f>
        <v>15</v>
      </c>
      <c r="S72" s="384" t="s">
        <v>303</v>
      </c>
      <c r="T72" s="475">
        <f>IF(S72="Prevenir",15,IF(S72="Detectar",10,0))</f>
        <v>15</v>
      </c>
      <c r="U72" s="384" t="s">
        <v>295</v>
      </c>
      <c r="V72" s="475">
        <f>IF(U72="Confiable",15,0)</f>
        <v>15</v>
      </c>
      <c r="W72" s="384" t="s">
        <v>297</v>
      </c>
      <c r="X72" s="475">
        <f>IF(W72="Se investigan y resuelven oportunamente",15,0)</f>
        <v>15</v>
      </c>
      <c r="Y72" s="384" t="s">
        <v>299</v>
      </c>
      <c r="Z72" s="475">
        <f t="shared" ref="Z72" si="69">IF(Y72="Completa",10,IF(Y72="incompleta",5,0))</f>
        <v>10</v>
      </c>
      <c r="AA72" s="476">
        <f t="shared" ref="AA72" si="70">N72+P72+R72+T72+V72+X72+Z72</f>
        <v>100</v>
      </c>
      <c r="AB72" s="477" t="str">
        <f t="shared" ref="AB72" si="71">IF(AA72&gt;=96,"Fuerte",IF(AA72&gt;=86,"Moderado",IF(AA72&gt;=0,"Débil","")))</f>
        <v>Fuerte</v>
      </c>
      <c r="AC72" s="410" t="s">
        <v>1204</v>
      </c>
      <c r="AD72" s="477" t="str">
        <f>IF(AC72="Siempre se ejecuta","Fuerte",IF(AC72="Algunas veces","Moderado",IF(AC72="no se ejecuta","Débil","")))</f>
        <v>Fuerte</v>
      </c>
      <c r="AE72" s="477" t="str">
        <f t="shared" ref="AE72" si="72">AB72&amp;AD72</f>
        <v>FuerteFuerte</v>
      </c>
      <c r="AF72" s="477" t="str">
        <f>IFERROR(VLOOKUP(AE72,PARAMETROS!$BH$2:$BJ$10,3,FALSE),"")</f>
        <v>Fuerte</v>
      </c>
      <c r="AG72" s="477">
        <f t="shared" ref="AG72" si="73">IF(AF72="fuerte",100,IF(AF72="Moderado",50,IF(AF72="débil",0,"")))</f>
        <v>100</v>
      </c>
      <c r="AH72" s="477" t="str">
        <f>IFERROR(VLOOKUP(AE72,PARAMETROS!$BH$2:$BJ$10,2,FALSE),"")</f>
        <v>No</v>
      </c>
      <c r="AI72" s="489">
        <f>IFERROR(AVERAGE(AG72:AG72),0)</f>
        <v>100</v>
      </c>
      <c r="AJ72" s="477" t="str">
        <f>IF(AI72&gt;=100,"Fuerte",IF(AI72&gt;=50,"Moderado",IF(AI72&gt;=0,"Débil","")))</f>
        <v>Fuerte</v>
      </c>
      <c r="AK72" s="410" t="s">
        <v>1205</v>
      </c>
      <c r="AL72" s="410" t="s">
        <v>1300</v>
      </c>
      <c r="AM72" s="432" t="str">
        <f>+AJ72&amp;AK72&amp;AL72</f>
        <v>FuerteDirectamenteNo disminuye</v>
      </c>
      <c r="AN72" s="480">
        <f>IFERROR(VLOOKUP(AM72,PARAMETROS!$BD$1:$BG$9,2,FALSE),0)</f>
        <v>2</v>
      </c>
      <c r="AO72" s="481">
        <f>IF(E72&lt;&gt;"8. Corrupción",IFERROR(VLOOKUP(AM72,PARAMETROS!$BD$1:$BG$9,3,FALSE),0),0)</f>
        <v>0</v>
      </c>
      <c r="AP72" s="482">
        <f>IF(H72 ="",0,IF(H72-AN72&lt;=0,1,H72-AN72))</f>
        <v>1</v>
      </c>
      <c r="AQ72" s="483">
        <f t="shared" ref="AQ72" si="74">IF(E72&lt;&gt;"8. Corrupción",IF(I72="",0,IF(I72-AO72=0,1,I72-AO72)),I72)</f>
        <v>4</v>
      </c>
      <c r="AR72" s="484" t="str">
        <f t="shared" ref="AR72" si="75">IF(E72="8. Corrupción",IF(OR(AND(AP72=1,AQ72=5),AND(AP72=2,AQ72=5),AND(AP72=3,AQ72=4),(AP72+AQ72&gt;=8)),"Extrema",IF(OR(AND(AP72=1,AQ72=4),AND(AP72=2,AQ72=4),AND(AP72=4,AQ72=3),AND(AP72=3,AQ72=3)),"Alta",IF(OR(AND(AP72=1,AQ72=3),AND(AP72=2,AQ72=3)),"Moderada","No aplica para Corrupción"))),IF(AP72+AQ72=0,"",IF(OR(AND(AP72=3,AQ72=4),(AND(AP72=2,AQ72=5)),(AND(AP72=1,AQ72=5))),"Extrema",IF(OR(AND(AP72=3,AQ72=1),(AND(AP72=2,AQ72=2))),"Baja",IF(OR(AND(AP72=4,AQ72=1),AND(AP72=3,AQ72=2),AND(AP72=2,AQ72=3),AND(AP72=1,AQ72=3)),"Moderada",IF(AP72+AQ72&gt;=8,"Extrema",IF(AP72+AQ72&lt;4,"Baja",IF(AP72+AQ72&gt;=6,"Alta","Alta"))))))))</f>
        <v>Alta</v>
      </c>
      <c r="AS72" s="423" t="s">
        <v>203</v>
      </c>
      <c r="AT72" s="485" t="s">
        <v>1058</v>
      </c>
      <c r="AU72" s="424" t="s">
        <v>1059</v>
      </c>
      <c r="AV72" s="424" t="s">
        <v>1054</v>
      </c>
      <c r="AW72" s="424" t="s">
        <v>1060</v>
      </c>
      <c r="AX72" s="436">
        <v>43585</v>
      </c>
      <c r="AY72" s="486">
        <v>43830</v>
      </c>
      <c r="AZ72" s="554" t="s">
        <v>1393</v>
      </c>
      <c r="BA72" s="394">
        <v>1</v>
      </c>
      <c r="BB72" s="395" t="s">
        <v>1392</v>
      </c>
      <c r="BC72" s="424" t="s">
        <v>127</v>
      </c>
      <c r="BD72" s="467"/>
    </row>
    <row r="73" spans="1:56" ht="277.5" customHeight="1" thickBot="1">
      <c r="A73" s="859"/>
      <c r="B73" s="831" t="s">
        <v>26</v>
      </c>
      <c r="C73" s="859" t="s">
        <v>194</v>
      </c>
      <c r="D73" s="826" t="s">
        <v>1061</v>
      </c>
      <c r="E73" s="826" t="s">
        <v>78</v>
      </c>
      <c r="F73" s="119" t="s">
        <v>1062</v>
      </c>
      <c r="G73" s="831" t="s">
        <v>1063</v>
      </c>
      <c r="H73" s="833">
        <v>2</v>
      </c>
      <c r="I73" s="826">
        <v>4</v>
      </c>
      <c r="J73" s="835" t="str">
        <f>IF(E73="8. Corrupción",IF(OR(AND(H73=1,I73=5),AND(H73=2,I73=5),AND(H73=3,I73=4),(H73+I73&gt;=8)),"Extrema",IF(OR(AND(H73=1,I73=4),AND(H73=2,I73=4),AND(H73=4,I73=3),AND(H73=3,I73=3)),"Alta",IF(OR(AND(H73=1,I73=3),AND(H73=2,I73=3)),"Moderada","No aplica para Corrupción"))),IF(H73+I73=0,"",IF(OR(AND(H73=3,I73=4),(AND(H73=2,I73=5)),(AND(H73=1,I73=5))),"Extrema",IF(OR(AND(H73=3,I73=1),(AND(H73=2,I73=2))),"Baja",IF(OR(AND(H73=4,I73=1),AND(H73=3,I73=2),AND(H73=2,I73=3),AND(H73=1,I73=3)),"Moderada",IF(H73+I73&gt;=8,"Extrema",IF(H73+I73&lt;4,"Baja",IF(H73+I73&gt;=6,"Alta","Alta"))))))))</f>
        <v>Alta</v>
      </c>
      <c r="K73" s="318" t="s">
        <v>81</v>
      </c>
      <c r="L73" s="320" t="s">
        <v>1065</v>
      </c>
      <c r="M73" s="313" t="s">
        <v>509</v>
      </c>
      <c r="N73" s="121">
        <f t="shared" si="68"/>
        <v>15</v>
      </c>
      <c r="O73" s="266" t="s">
        <v>289</v>
      </c>
      <c r="P73" s="121">
        <f>IF(O73="Adecuado",15,0)</f>
        <v>15</v>
      </c>
      <c r="Q73" s="266" t="s">
        <v>291</v>
      </c>
      <c r="R73" s="121">
        <f>IF(Q73="Oportuna",15,0)</f>
        <v>15</v>
      </c>
      <c r="S73" s="266" t="s">
        <v>303</v>
      </c>
      <c r="T73" s="121">
        <f>IF(S73="Prevenir",15,IF(S73="Detectar",10,0))</f>
        <v>15</v>
      </c>
      <c r="U73" s="266" t="s">
        <v>295</v>
      </c>
      <c r="V73" s="121">
        <f>IF(U73="Confiable",15,0)</f>
        <v>15</v>
      </c>
      <c r="W73" s="266" t="s">
        <v>297</v>
      </c>
      <c r="X73" s="121">
        <f>IF(W73="Se investigan y resuelven oportunamente",15,0)</f>
        <v>15</v>
      </c>
      <c r="Y73" s="266" t="s">
        <v>299</v>
      </c>
      <c r="Z73" s="121">
        <f t="shared" ref="Z73:Z74" si="76">IF(Y73="Completa",10,IF(Y73="incompleta",5,0))</f>
        <v>10</v>
      </c>
      <c r="AA73" s="136">
        <f t="shared" ref="AA73:AA74" si="77">N73+P73+R73+T73+V73+X73+Z73</f>
        <v>100</v>
      </c>
      <c r="AB73" s="257" t="str">
        <f t="shared" ref="AB73:AB74" si="78">IF(AA73&gt;=96,"Fuerte",IF(AA73&gt;=86,"Moderado",IF(AA73&gt;=0,"Débil","")))</f>
        <v>Fuerte</v>
      </c>
      <c r="AC73" s="260" t="s">
        <v>1204</v>
      </c>
      <c r="AD73" s="257" t="str">
        <f>IF(AC73="Siempre se ejecuta","Fuerte",IF(AC73="Algunas veces","Moderado",IF(AC73="no se ejecuta","Débil","")))</f>
        <v>Fuerte</v>
      </c>
      <c r="AE73" s="257" t="str">
        <f t="shared" ref="AE73:AE74" si="79">AB73&amp;AD73</f>
        <v>FuerteFuerte</v>
      </c>
      <c r="AF73" s="257" t="str">
        <f>IFERROR(VLOOKUP(AE73,PARAMETROS!$BH$2:$BJ$10,3,FALSE),"")</f>
        <v>Fuerte</v>
      </c>
      <c r="AG73" s="257">
        <f t="shared" ref="AG73:AG74" si="80">IF(AF73="fuerte",100,IF(AF73="Moderado",50,IF(AF73="débil",0,"")))</f>
        <v>100</v>
      </c>
      <c r="AH73" s="257" t="str">
        <f>IFERROR(VLOOKUP(AE73,PARAMETROS!$BH$2:$BJ$10,2,FALSE),"")</f>
        <v>No</v>
      </c>
      <c r="AI73" s="837">
        <f>IFERROR(AVERAGE(AG73:AG74),0)</f>
        <v>100</v>
      </c>
      <c r="AJ73" s="839" t="str">
        <f>IF(AI73&gt;=100,"Fuerte",IF(AI73&gt;=50,"Moderado",IF(AI73&gt;=0,"Débil","")))</f>
        <v>Fuerte</v>
      </c>
      <c r="AK73" s="841" t="s">
        <v>1205</v>
      </c>
      <c r="AL73" s="841" t="s">
        <v>559</v>
      </c>
      <c r="AM73" s="844" t="str">
        <f>+AJ73&amp;AK73&amp;AL73</f>
        <v>FuerteDirectamenteIndirectamente</v>
      </c>
      <c r="AN73" s="846">
        <f>IFERROR(VLOOKUP(AM73,PARAMETROS!$BD$1:$BG$9,2,FALSE),0)</f>
        <v>2</v>
      </c>
      <c r="AO73" s="848">
        <f>IF(E73&lt;&gt;"8. Corrupción",IFERROR(VLOOKUP(AM73,PARAMETROS!$BD$1:$BG$9,3,FALSE),0),0)</f>
        <v>1</v>
      </c>
      <c r="AP73" s="878">
        <f>IF(H73 ="",0,IF(H73-AN73&lt;=0,1,H73-AN73))</f>
        <v>1</v>
      </c>
      <c r="AQ73" s="881">
        <f t="shared" ref="AQ73" si="81">IF(E73&lt;&gt;"8. Corrupción",IF(I73="",0,IF(I73-AO73=0,1,I73-AO73)),I73)</f>
        <v>3</v>
      </c>
      <c r="AR73" s="886" t="str">
        <f t="shared" ref="AR73" si="82">IF(E73="8. Corrupción",IF(OR(AND(AP73=1,AQ73=5),AND(AP73=2,AQ73=5),AND(AP73=3,AQ73=4),(AP73+AQ73&gt;=8)),"Extrema",IF(OR(AND(AP73=1,AQ73=4),AND(AP73=2,AQ73=4),AND(AP73=4,AQ73=3),AND(AP73=3,AQ73=3)),"Alta",IF(OR(AND(AP73=1,AQ73=3),AND(AP73=2,AQ73=3)),"Moderada","No aplica para Corrupción"))),IF(AP73+AQ73=0,"",IF(OR(AND(AP73=3,AQ73=4),(AND(AP73=2,AQ73=5)),(AND(AP73=1,AQ73=5))),"Extrema",IF(OR(AND(AP73=3,AQ73=1),(AND(AP73=2,AQ73=2))),"Baja",IF(OR(AND(AP73=4,AQ73=1),AND(AP73=3,AQ73=2),AND(AP73=2,AQ73=3),AND(AP73=1,AQ73=3)),"Moderada",IF(AP73+AQ73&gt;=8,"Extrema",IF(AP73+AQ73&lt;4,"Baja",IF(AP73+AQ73&gt;=6,"Alta","Alta"))))))))</f>
        <v>Moderada</v>
      </c>
      <c r="AS73" s="859" t="s">
        <v>206</v>
      </c>
      <c r="AT73" s="826" t="s">
        <v>1066</v>
      </c>
      <c r="AU73" s="826" t="s">
        <v>1067</v>
      </c>
      <c r="AV73" s="826" t="s">
        <v>1068</v>
      </c>
      <c r="AW73" s="826" t="s">
        <v>1069</v>
      </c>
      <c r="AX73" s="842">
        <v>43467</v>
      </c>
      <c r="AY73" s="843">
        <v>43830</v>
      </c>
      <c r="AZ73" s="370" t="s">
        <v>1621</v>
      </c>
      <c r="BA73" s="588" t="s">
        <v>1627</v>
      </c>
      <c r="BB73" s="850" t="s">
        <v>1623</v>
      </c>
      <c r="BC73" s="852" t="s">
        <v>127</v>
      </c>
      <c r="BD73" s="588"/>
    </row>
    <row r="74" spans="1:56" ht="246" customHeight="1" thickBot="1">
      <c r="A74" s="860"/>
      <c r="B74" s="832"/>
      <c r="C74" s="860"/>
      <c r="D74" s="827"/>
      <c r="E74" s="827"/>
      <c r="F74" s="105" t="s">
        <v>1064</v>
      </c>
      <c r="G74" s="832"/>
      <c r="H74" s="834"/>
      <c r="I74" s="827"/>
      <c r="J74" s="836"/>
      <c r="K74" s="319" t="s">
        <v>81</v>
      </c>
      <c r="L74" s="322" t="s">
        <v>1065</v>
      </c>
      <c r="M74" s="312" t="s">
        <v>509</v>
      </c>
      <c r="N74" s="121">
        <f t="shared" si="68"/>
        <v>15</v>
      </c>
      <c r="O74" s="266" t="s">
        <v>289</v>
      </c>
      <c r="P74" s="121">
        <f>IF(O74="Adecuado",15,0)</f>
        <v>15</v>
      </c>
      <c r="Q74" s="266" t="s">
        <v>291</v>
      </c>
      <c r="R74" s="121">
        <f>IF(Q74="Oportuna",15,0)</f>
        <v>15</v>
      </c>
      <c r="S74" s="266" t="s">
        <v>303</v>
      </c>
      <c r="T74" s="121">
        <f>IF(S74="Prevenir",15,IF(S74="Detectar",10,0))</f>
        <v>15</v>
      </c>
      <c r="U74" s="266" t="s">
        <v>295</v>
      </c>
      <c r="V74" s="121">
        <f>IF(U74="Confiable",15,0)</f>
        <v>15</v>
      </c>
      <c r="W74" s="266" t="s">
        <v>297</v>
      </c>
      <c r="X74" s="121">
        <f>IF(W74="Se investigan y resuelven oportunamente",15,0)</f>
        <v>15</v>
      </c>
      <c r="Y74" s="266" t="s">
        <v>299</v>
      </c>
      <c r="Z74" s="121">
        <f t="shared" si="76"/>
        <v>10</v>
      </c>
      <c r="AA74" s="136">
        <f t="shared" si="77"/>
        <v>100</v>
      </c>
      <c r="AB74" s="258" t="str">
        <f t="shared" si="78"/>
        <v>Fuerte</v>
      </c>
      <c r="AC74" s="260" t="s">
        <v>1204</v>
      </c>
      <c r="AD74" s="257" t="str">
        <f>IF(AC74="Siempre se ejecuta","Fuerte",IF(AC74="Algunas veces","Moderado",IF(AC74="no se ejecuta","Débil","")))</f>
        <v>Fuerte</v>
      </c>
      <c r="AE74" s="257" t="str">
        <f t="shared" si="79"/>
        <v>FuerteFuerte</v>
      </c>
      <c r="AF74" s="257" t="str">
        <f>IFERROR(VLOOKUP(AE74,PARAMETROS!$BH$2:$BJ$10,3,FALSE),"")</f>
        <v>Fuerte</v>
      </c>
      <c r="AG74" s="257">
        <f t="shared" si="80"/>
        <v>100</v>
      </c>
      <c r="AH74" s="257" t="str">
        <f>IFERROR(VLOOKUP(AE74,PARAMETROS!$BH$2:$BJ$10,2,FALSE),"")</f>
        <v>No</v>
      </c>
      <c r="AI74" s="838"/>
      <c r="AJ74" s="840"/>
      <c r="AK74" s="841"/>
      <c r="AL74" s="841"/>
      <c r="AM74" s="845"/>
      <c r="AN74" s="847"/>
      <c r="AO74" s="849"/>
      <c r="AP74" s="884"/>
      <c r="AQ74" s="885"/>
      <c r="AR74" s="887"/>
      <c r="AS74" s="860"/>
      <c r="AT74" s="827"/>
      <c r="AU74" s="827"/>
      <c r="AV74" s="827"/>
      <c r="AW74" s="827"/>
      <c r="AX74" s="827"/>
      <c r="AY74" s="832"/>
      <c r="AZ74" s="370" t="s">
        <v>1622</v>
      </c>
      <c r="BA74" s="589"/>
      <c r="BB74" s="851"/>
      <c r="BC74" s="853"/>
      <c r="BD74" s="854"/>
    </row>
    <row r="75" spans="1:56" ht="97.5" customHeight="1">
      <c r="A75" s="855" t="s">
        <v>732</v>
      </c>
      <c r="B75" s="831"/>
      <c r="C75" s="859" t="s">
        <v>191</v>
      </c>
      <c r="D75" s="826" t="s">
        <v>1070</v>
      </c>
      <c r="E75" s="826" t="s">
        <v>78</v>
      </c>
      <c r="F75" s="119" t="s">
        <v>1071</v>
      </c>
      <c r="G75" s="831" t="s">
        <v>1072</v>
      </c>
      <c r="H75" s="833">
        <v>4</v>
      </c>
      <c r="I75" s="826">
        <v>4</v>
      </c>
      <c r="J75" s="835" t="str">
        <f>IF(E75="8. Corrupción",IF(OR(AND(H75=1,I75=5),AND(H75=2,I75=5),AND(H75=3,I75=4),(H75+I75&gt;=8)),"Extrema",IF(OR(AND(H75=1,I75=4),AND(H75=2,I75=4),AND(H75=4,I75=3),AND(H75=3,I75=3)),"Alta",IF(OR(AND(H75=1,I75=3),AND(H75=2,I75=3)),"Moderada","No aplica para Corrupción"))),IF(H75+I75=0,"",IF(OR(AND(H75=3,I75=4),(AND(H75=2,I75=5)),(AND(H75=1,I75=5))),"Extrema",IF(OR(AND(H75=3,I75=1),(AND(H75=2,I75=2))),"Baja",IF(OR(AND(H75=4,I75=1),AND(H75=3,I75=2),AND(H75=2,I75=3),AND(H75=1,I75=3)),"Moderada",IF(H75+I75&gt;=8,"Extrema",IF(H75+I75&lt;4,"Baja",IF(H75+I75&gt;=6,"Alta","Alta"))))))))</f>
        <v>Extrema</v>
      </c>
      <c r="K75" s="318" t="s">
        <v>105</v>
      </c>
      <c r="L75" s="320" t="s">
        <v>1075</v>
      </c>
      <c r="M75" s="313" t="s">
        <v>509</v>
      </c>
      <c r="N75" s="121">
        <f t="shared" si="68"/>
        <v>15</v>
      </c>
      <c r="O75" s="266" t="s">
        <v>289</v>
      </c>
      <c r="P75" s="121">
        <f>IF(O75="Adecuado",15,0)</f>
        <v>15</v>
      </c>
      <c r="Q75" s="266" t="s">
        <v>291</v>
      </c>
      <c r="R75" s="121">
        <f>IF(Q75="Oportuna",15,0)</f>
        <v>15</v>
      </c>
      <c r="S75" s="266" t="s">
        <v>303</v>
      </c>
      <c r="T75" s="121">
        <f>IF(S75="Prevenir",15,IF(S75="Detectar",10,0))</f>
        <v>15</v>
      </c>
      <c r="U75" s="266" t="s">
        <v>295</v>
      </c>
      <c r="V75" s="121">
        <f>IF(U75="Confiable",15,0)</f>
        <v>15</v>
      </c>
      <c r="W75" s="266" t="s">
        <v>1247</v>
      </c>
      <c r="X75" s="121">
        <f>IF(W75="Se investigan y resuelven oportunamente",15,0)</f>
        <v>0</v>
      </c>
      <c r="Y75" s="266" t="s">
        <v>299</v>
      </c>
      <c r="Z75" s="121">
        <f t="shared" ref="Z75:Z77" si="83">IF(Y75="Completa",10,IF(Y75="incompleta",5,0))</f>
        <v>10</v>
      </c>
      <c r="AA75" s="136">
        <f t="shared" ref="AA75:AA77" si="84">N75+P75+R75+T75+V75+X75+Z75</f>
        <v>85</v>
      </c>
      <c r="AB75" s="257" t="str">
        <f t="shared" ref="AB75:AB77" si="85">IF(AA75&gt;=96,"Fuerte",IF(AA75&gt;=86,"Moderado",IF(AA75&gt;=0,"Débil","")))</f>
        <v>Débil</v>
      </c>
      <c r="AC75" s="260" t="s">
        <v>1385</v>
      </c>
      <c r="AD75" s="257" t="str">
        <f>IF(AC75="Siempre se ejecuta","Fuerte",IF(AC75="Algunas veces","Moderado",IF(AC75="no se ejecuta","Débil","")))</f>
        <v>Débil</v>
      </c>
      <c r="AE75" s="257" t="str">
        <f t="shared" ref="AE75:AE77" si="86">AB75&amp;AD75</f>
        <v>DébilDébil</v>
      </c>
      <c r="AF75" s="257" t="str">
        <f>IFERROR(VLOOKUP(AE75,PARAMETROS!$BH$2:$BJ$10,3,FALSE),"")</f>
        <v>Débil</v>
      </c>
      <c r="AG75" s="257">
        <f t="shared" ref="AG75:AG77" si="87">IF(AF75="fuerte",100,IF(AF75="Moderado",50,IF(AF75="débil",0,"")))</f>
        <v>0</v>
      </c>
      <c r="AH75" s="257" t="str">
        <f>IFERROR(VLOOKUP(AE75,PARAMETROS!$BH$2:$BJ$10,2,FALSE),"")</f>
        <v>Sí</v>
      </c>
      <c r="AI75" s="837">
        <f>IFERROR(AVERAGE(AG75:AG77),0)</f>
        <v>0</v>
      </c>
      <c r="AJ75" s="839" t="str">
        <f>IF(AI75&gt;=100,"Fuerte",IF(AI75&gt;=50,"Moderado",IF(AI75&gt;=0,"Débil","")))</f>
        <v>Débil</v>
      </c>
      <c r="AK75" s="841" t="s">
        <v>1205</v>
      </c>
      <c r="AL75" s="841" t="s">
        <v>1205</v>
      </c>
      <c r="AM75" s="844" t="str">
        <f>+AJ75&amp;AK75&amp;AL75</f>
        <v>DébilDirectamenteDirectamente</v>
      </c>
      <c r="AN75" s="846">
        <f>IFERROR(VLOOKUP(AM75,PARAMETROS!$BD$1:$BG$9,2,FALSE),0)</f>
        <v>0</v>
      </c>
      <c r="AO75" s="848">
        <f>IF(E75&lt;&gt;"8. Corrupción",IFERROR(VLOOKUP(AM75,PARAMETROS!$BD$1:$BG$9,3,FALSE),0),0)</f>
        <v>0</v>
      </c>
      <c r="AP75" s="878">
        <f>IF(H75 ="",0,IF(H75-AN75&lt;=0,1,H75-AN75))</f>
        <v>4</v>
      </c>
      <c r="AQ75" s="881">
        <f t="shared" ref="AQ75" si="88">IF(E75&lt;&gt;"8. Corrupción",IF(I75="",0,IF(I75-AO75=0,1,I75-AO75)),I75)</f>
        <v>4</v>
      </c>
      <c r="AR75" s="886" t="str">
        <f t="shared" ref="AR75" si="89">IF(E75="8. Corrupción",IF(OR(AND(AP75=1,AQ75=5),AND(AP75=2,AQ75=5),AND(AP75=3,AQ75=4),(AP75+AQ75&gt;=8)),"Extrema",IF(OR(AND(AP75=1,AQ75=4),AND(AP75=2,AQ75=4),AND(AP75=4,AQ75=3),AND(AP75=3,AQ75=3)),"Alta",IF(OR(AND(AP75=1,AQ75=3),AND(AP75=2,AQ75=3)),"Moderada","No aplica para Corrupción"))),IF(AP75+AQ75=0,"",IF(OR(AND(AP75=3,AQ75=4),(AND(AP75=2,AQ75=5)),(AND(AP75=1,AQ75=5))),"Extrema",IF(OR(AND(AP75=3,AQ75=1),(AND(AP75=2,AQ75=2))),"Baja",IF(OR(AND(AP75=4,AQ75=1),AND(AP75=3,AQ75=2),AND(AP75=2,AQ75=3),AND(AP75=1,AQ75=3)),"Moderada",IF(AP75+AQ75&gt;=8,"Extrema",IF(AP75+AQ75&lt;4,"Baja",IF(AP75+AQ75&gt;=6,"Alta","Alta"))))))))</f>
        <v>Extrema</v>
      </c>
      <c r="AS75" s="859" t="s">
        <v>206</v>
      </c>
      <c r="AT75" s="119" t="s">
        <v>1078</v>
      </c>
      <c r="AU75" s="826" t="s">
        <v>1079</v>
      </c>
      <c r="AV75" s="826" t="s">
        <v>1080</v>
      </c>
      <c r="AW75" s="826" t="s">
        <v>1081</v>
      </c>
      <c r="AX75" s="842">
        <v>43466</v>
      </c>
      <c r="AY75" s="843">
        <v>43830</v>
      </c>
      <c r="AZ75" s="875" t="s">
        <v>1418</v>
      </c>
      <c r="BA75" s="902">
        <v>1</v>
      </c>
      <c r="BB75" s="875" t="s">
        <v>1419</v>
      </c>
      <c r="BC75" s="888" t="s">
        <v>127</v>
      </c>
      <c r="BD75" s="904"/>
    </row>
    <row r="76" spans="1:56" ht="135.75" customHeight="1">
      <c r="A76" s="856"/>
      <c r="B76" s="832"/>
      <c r="C76" s="860"/>
      <c r="D76" s="827"/>
      <c r="E76" s="827"/>
      <c r="F76" s="105" t="s">
        <v>1073</v>
      </c>
      <c r="G76" s="832"/>
      <c r="H76" s="834"/>
      <c r="I76" s="827"/>
      <c r="J76" s="864"/>
      <c r="K76" s="319" t="s">
        <v>81</v>
      </c>
      <c r="L76" s="322" t="s">
        <v>1076</v>
      </c>
      <c r="M76" s="314" t="s">
        <v>509</v>
      </c>
      <c r="N76" s="98">
        <f t="shared" si="68"/>
        <v>15</v>
      </c>
      <c r="O76" s="266" t="s">
        <v>289</v>
      </c>
      <c r="P76" s="98">
        <f t="shared" ref="P76:P77" si="90">IF(O76="Adecuado",15,0)</f>
        <v>15</v>
      </c>
      <c r="Q76" s="266" t="s">
        <v>292</v>
      </c>
      <c r="R76" s="98">
        <f t="shared" ref="R76:R77" si="91">IF(Q76="Oportuna",15,0)</f>
        <v>0</v>
      </c>
      <c r="S76" s="266" t="s">
        <v>303</v>
      </c>
      <c r="T76" s="98">
        <f t="shared" ref="T76:T77" si="92">IF(S76="Prevenir",15,IF(S76="Detectar",10,0))</f>
        <v>15</v>
      </c>
      <c r="U76" s="266" t="s">
        <v>295</v>
      </c>
      <c r="V76" s="98">
        <f t="shared" ref="V76:V77" si="93">IF(U76="Confiable",15,0)</f>
        <v>15</v>
      </c>
      <c r="W76" s="266" t="s">
        <v>1247</v>
      </c>
      <c r="X76" s="98">
        <f t="shared" ref="X76:X77" si="94">IF(W76="Se investigan y resuelven oportunamente",15,0)</f>
        <v>0</v>
      </c>
      <c r="Y76" s="266" t="s">
        <v>299</v>
      </c>
      <c r="Z76" s="98">
        <f t="shared" si="83"/>
        <v>10</v>
      </c>
      <c r="AA76" s="137">
        <f t="shared" si="84"/>
        <v>70</v>
      </c>
      <c r="AB76" s="258" t="str">
        <f t="shared" si="85"/>
        <v>Débil</v>
      </c>
      <c r="AC76" s="260" t="s">
        <v>1234</v>
      </c>
      <c r="AD76" s="258" t="str">
        <f t="shared" ref="AD76:AD77" si="95">IF(AC76="Siempre se ejecuta","Fuerte",IF(AC76="Algunas veces","Moderado",IF(AC76="no se ejecuta","Débil","")))</f>
        <v>Moderado</v>
      </c>
      <c r="AE76" s="258" t="str">
        <f t="shared" si="86"/>
        <v>DébilModerado</v>
      </c>
      <c r="AF76" s="258" t="str">
        <f>IFERROR(VLOOKUP(AE76,PARAMETROS!$BH$2:$BJ$10,3,FALSE),"")</f>
        <v>Débil</v>
      </c>
      <c r="AG76" s="258">
        <f t="shared" si="87"/>
        <v>0</v>
      </c>
      <c r="AH76" s="258" t="str">
        <f>IFERROR(VLOOKUP(AE76,PARAMETROS!$BH$2:$BJ$10,2,FALSE),"")</f>
        <v>Sí</v>
      </c>
      <c r="AI76" s="866"/>
      <c r="AJ76" s="868"/>
      <c r="AK76" s="841"/>
      <c r="AL76" s="841"/>
      <c r="AM76" s="841"/>
      <c r="AN76" s="871"/>
      <c r="AO76" s="873"/>
      <c r="AP76" s="879"/>
      <c r="AQ76" s="882"/>
      <c r="AR76" s="891"/>
      <c r="AS76" s="860"/>
      <c r="AT76" s="105" t="s">
        <v>1082</v>
      </c>
      <c r="AU76" s="827"/>
      <c r="AV76" s="827"/>
      <c r="AW76" s="827"/>
      <c r="AX76" s="827"/>
      <c r="AY76" s="832"/>
      <c r="AZ76" s="876"/>
      <c r="BA76" s="813"/>
      <c r="BB76" s="876"/>
      <c r="BC76" s="812"/>
      <c r="BD76" s="905"/>
    </row>
    <row r="77" spans="1:56" ht="147.75" customHeight="1" thickBot="1">
      <c r="A77" s="857"/>
      <c r="B77" s="858"/>
      <c r="C77" s="861"/>
      <c r="D77" s="862"/>
      <c r="E77" s="862"/>
      <c r="F77" s="106" t="s">
        <v>1074</v>
      </c>
      <c r="G77" s="858"/>
      <c r="H77" s="863"/>
      <c r="I77" s="862"/>
      <c r="J77" s="865"/>
      <c r="K77" s="321" t="s">
        <v>81</v>
      </c>
      <c r="L77" s="324" t="s">
        <v>1077</v>
      </c>
      <c r="M77" s="315" t="s">
        <v>509</v>
      </c>
      <c r="N77" s="122">
        <f t="shared" ref="N77" si="96">IF(M77="Asignado",15,0)</f>
        <v>15</v>
      </c>
      <c r="O77" s="266" t="s">
        <v>289</v>
      </c>
      <c r="P77" s="122">
        <f t="shared" si="90"/>
        <v>15</v>
      </c>
      <c r="Q77" s="266" t="s">
        <v>292</v>
      </c>
      <c r="R77" s="122">
        <f t="shared" si="91"/>
        <v>0</v>
      </c>
      <c r="S77" s="266" t="s">
        <v>303</v>
      </c>
      <c r="T77" s="122">
        <f t="shared" si="92"/>
        <v>15</v>
      </c>
      <c r="U77" s="266" t="s">
        <v>295</v>
      </c>
      <c r="V77" s="122">
        <f t="shared" si="93"/>
        <v>15</v>
      </c>
      <c r="W77" s="266" t="s">
        <v>1247</v>
      </c>
      <c r="X77" s="122">
        <f t="shared" si="94"/>
        <v>0</v>
      </c>
      <c r="Y77" s="266" t="s">
        <v>299</v>
      </c>
      <c r="Z77" s="122">
        <f t="shared" si="83"/>
        <v>10</v>
      </c>
      <c r="AA77" s="138">
        <f t="shared" si="84"/>
        <v>70</v>
      </c>
      <c r="AB77" s="135" t="str">
        <f t="shared" si="85"/>
        <v>Débil</v>
      </c>
      <c r="AC77" s="260" t="s">
        <v>1204</v>
      </c>
      <c r="AD77" s="135" t="str">
        <f t="shared" si="95"/>
        <v>Fuerte</v>
      </c>
      <c r="AE77" s="135" t="str">
        <f t="shared" si="86"/>
        <v>DébilFuerte</v>
      </c>
      <c r="AF77" s="135" t="str">
        <f>IFERROR(VLOOKUP(AE77,PARAMETROS!$BH$2:$BJ$10,3,FALSE),"")</f>
        <v>Débil</v>
      </c>
      <c r="AG77" s="135">
        <f t="shared" si="87"/>
        <v>0</v>
      </c>
      <c r="AH77" s="135" t="str">
        <f>IFERROR(VLOOKUP(AE77,PARAMETROS!$BH$2:$BJ$10,2,FALSE),"")</f>
        <v>Sí</v>
      </c>
      <c r="AI77" s="867"/>
      <c r="AJ77" s="869"/>
      <c r="AK77" s="841"/>
      <c r="AL77" s="841"/>
      <c r="AM77" s="870"/>
      <c r="AN77" s="872"/>
      <c r="AO77" s="874"/>
      <c r="AP77" s="880"/>
      <c r="AQ77" s="883"/>
      <c r="AR77" s="892"/>
      <c r="AS77" s="861"/>
      <c r="AT77" s="106" t="s">
        <v>1381</v>
      </c>
      <c r="AU77" s="862"/>
      <c r="AV77" s="862"/>
      <c r="AW77" s="862"/>
      <c r="AX77" s="862"/>
      <c r="AY77" s="858"/>
      <c r="AZ77" s="877"/>
      <c r="BA77" s="903"/>
      <c r="BB77" s="877"/>
      <c r="BC77" s="889"/>
      <c r="BD77" s="906"/>
    </row>
    <row r="78" spans="1:56" ht="76.5" customHeight="1">
      <c r="A78" s="859"/>
      <c r="B78" s="831" t="s">
        <v>71</v>
      </c>
      <c r="C78" s="859" t="s">
        <v>191</v>
      </c>
      <c r="D78" s="826" t="s">
        <v>1083</v>
      </c>
      <c r="E78" s="826" t="s">
        <v>74</v>
      </c>
      <c r="F78" s="119" t="s">
        <v>1084</v>
      </c>
      <c r="G78" s="831" t="s">
        <v>1085</v>
      </c>
      <c r="H78" s="833">
        <v>5</v>
      </c>
      <c r="I78" s="826">
        <v>4</v>
      </c>
      <c r="J78" s="835" t="str">
        <f>IF(E78="8. Corrupción",IF(OR(AND(H78=1,I78=5),AND(H78=2,I78=5),AND(H78=3,I78=4),(H78+I78&gt;=8)),"Extrema",IF(OR(AND(H78=1,I78=4),AND(H78=2,I78=4),AND(H78=4,I78=3),AND(H78=3,I78=3)),"Alta",IF(OR(AND(H78=1,I78=3),AND(H78=2,I78=3)),"Moderada","No aplica para Corrupción"))),IF(H78+I78=0,"",IF(OR(AND(H78=3,I78=4),(AND(H78=2,I78=5)),(AND(H78=1,I78=5))),"Extrema",IF(OR(AND(H78=3,I78=1),(AND(H78=2,I78=2))),"Baja",IF(OR(AND(H78=4,I78=1),AND(H78=3,I78=2),AND(H78=2,I78=3),AND(H78=1,I78=3)),"Moderada",IF(H78+I78&gt;=8,"Extrema",IF(H78+I78&lt;4,"Baja",IF(H78+I78&gt;=6,"Alta","Alta"))))))))</f>
        <v>Extrema</v>
      </c>
      <c r="K78" s="318" t="s">
        <v>105</v>
      </c>
      <c r="L78" s="320" t="s">
        <v>1088</v>
      </c>
      <c r="M78" s="313" t="s">
        <v>509</v>
      </c>
      <c r="N78" s="121">
        <f>IF(M78="Asignado",15,0)</f>
        <v>15</v>
      </c>
      <c r="O78" s="266" t="s">
        <v>290</v>
      </c>
      <c r="P78" s="121">
        <f>IF(O78="Adecuado",15,0)</f>
        <v>0</v>
      </c>
      <c r="Q78" s="266" t="s">
        <v>291</v>
      </c>
      <c r="R78" s="121">
        <f>IF(Q78="Oportuna",15,0)</f>
        <v>15</v>
      </c>
      <c r="S78" s="266" t="s">
        <v>293</v>
      </c>
      <c r="T78" s="121">
        <f>IF(S78="Prevenir",15,IF(S78="Detectar",10,0))</f>
        <v>0</v>
      </c>
      <c r="U78" s="266" t="s">
        <v>295</v>
      </c>
      <c r="V78" s="121">
        <f>IF(U78="Confiable",15,0)</f>
        <v>15</v>
      </c>
      <c r="W78" s="266" t="s">
        <v>1247</v>
      </c>
      <c r="X78" s="121">
        <f>IF(W78="Se investigan y resuelven oportunamente",15,0)</f>
        <v>0</v>
      </c>
      <c r="Y78" s="266" t="s">
        <v>299</v>
      </c>
      <c r="Z78" s="121">
        <f t="shared" ref="Z78:Z81" si="97">IF(Y78="Completa",10,IF(Y78="incompleta",5,0))</f>
        <v>10</v>
      </c>
      <c r="AA78" s="136">
        <f t="shared" ref="AA78:AA81" si="98">N78+P78+R78+T78+V78+X78+Z78</f>
        <v>55</v>
      </c>
      <c r="AB78" s="257" t="str">
        <f t="shared" ref="AB78:AB81" si="99">IF(AA78&gt;=96,"Fuerte",IF(AA78&gt;=86,"Moderado",IF(AA78&gt;=0,"Débil","")))</f>
        <v>Débil</v>
      </c>
      <c r="AC78" s="260" t="s">
        <v>1204</v>
      </c>
      <c r="AD78" s="257" t="str">
        <f>IF(AC78="Siempre se ejecuta","Fuerte",IF(AC78="Algunas veces","Moderado",IF(AC78="no se ejecuta","Débil","")))</f>
        <v>Fuerte</v>
      </c>
      <c r="AE78" s="257" t="str">
        <f t="shared" ref="AE78:AE81" si="100">AB78&amp;AD78</f>
        <v>DébilFuerte</v>
      </c>
      <c r="AF78" s="257" t="str">
        <f>IFERROR(VLOOKUP(AE78,PARAMETROS!$BH$2:$BJ$10,3,FALSE),"")</f>
        <v>Débil</v>
      </c>
      <c r="AG78" s="257">
        <f t="shared" ref="AG78:AG81" si="101">IF(AF78="fuerte",100,IF(AF78="Moderado",50,IF(AF78="débil",0,"")))</f>
        <v>0</v>
      </c>
      <c r="AH78" s="257" t="str">
        <f>IFERROR(VLOOKUP(AE78,PARAMETROS!$BH$2:$BJ$10,2,FALSE),"")</f>
        <v>Sí</v>
      </c>
      <c r="AI78" s="837">
        <f>IFERROR(AVERAGE(AG78:AG80),0)</f>
        <v>0</v>
      </c>
      <c r="AJ78" s="839" t="str">
        <f>IF(AI78&gt;=100,"Fuerte",IF(AI78&gt;=50,"Moderado",IF(AI78&gt;=0,"Débil","")))</f>
        <v>Débil</v>
      </c>
      <c r="AK78" s="841" t="s">
        <v>1300</v>
      </c>
      <c r="AL78" s="841" t="s">
        <v>559</v>
      </c>
      <c r="AM78" s="844" t="str">
        <f>+AJ78&amp;AK78&amp;AL78</f>
        <v>DébilNo disminuyeIndirectamente</v>
      </c>
      <c r="AN78" s="846">
        <f>IFERROR(VLOOKUP(AM78,PARAMETROS!$BD$1:$BG$9,2,FALSE),0)</f>
        <v>0</v>
      </c>
      <c r="AO78" s="848">
        <f>IF(E78&lt;&gt;"8. Corrupción",IFERROR(VLOOKUP(AM78,PARAMETROS!$BD$1:$BG$9,3,FALSE),0),0)</f>
        <v>0</v>
      </c>
      <c r="AP78" s="878">
        <f>IF(H78 ="",0,IF(H78-AN78&lt;=0,1,H78-AN78))</f>
        <v>5</v>
      </c>
      <c r="AQ78" s="881">
        <f t="shared" ref="AQ78" si="102">IF(E78&lt;&gt;"8. Corrupción",IF(I78="",0,IF(I78-AO78=0,1,I78-AO78)),I78)</f>
        <v>4</v>
      </c>
      <c r="AR78" s="886" t="str">
        <f t="shared" ref="AR78" si="103">IF(E78="8. Corrupción",IF(OR(AND(AP78=1,AQ78=5),AND(AP78=2,AQ78=5),AND(AP78=3,AQ78=4),(AP78+AQ78&gt;=8)),"Extrema",IF(OR(AND(AP78=1,AQ78=4),AND(AP78=2,AQ78=4),AND(AP78=4,AQ78=3),AND(AP78=3,AQ78=3)),"Alta",IF(OR(AND(AP78=1,AQ78=3),AND(AP78=2,AQ78=3)),"Moderada","No aplica para Corrupción"))),IF(AP78+AQ78=0,"",IF(OR(AND(AP78=3,AQ78=4),(AND(AP78=2,AQ78=5)),(AND(AP78=1,AQ78=5))),"Extrema",IF(OR(AND(AP78=3,AQ78=1),(AND(AP78=2,AQ78=2))),"Baja",IF(OR(AND(AP78=4,AQ78=1),AND(AP78=3,AQ78=2),AND(AP78=2,AQ78=3),AND(AP78=1,AQ78=3)),"Moderada",IF(AP78+AQ78&gt;=8,"Extrema",IF(AP78+AQ78&lt;4,"Baja",IF(AP78+AQ78&gt;=6,"Alta","Alta"))))))))</f>
        <v>Extrema</v>
      </c>
      <c r="AS78" s="859" t="s">
        <v>206</v>
      </c>
      <c r="AT78" s="826" t="s">
        <v>1089</v>
      </c>
      <c r="AU78" s="826" t="s">
        <v>1090</v>
      </c>
      <c r="AV78" s="826" t="s">
        <v>1091</v>
      </c>
      <c r="AW78" s="826" t="s">
        <v>1092</v>
      </c>
      <c r="AX78" s="842">
        <v>43586</v>
      </c>
      <c r="AY78" s="843">
        <v>43829</v>
      </c>
      <c r="AZ78" s="875" t="s">
        <v>1420</v>
      </c>
      <c r="BA78" s="890">
        <v>1</v>
      </c>
      <c r="BB78" s="875" t="s">
        <v>1421</v>
      </c>
      <c r="BC78" s="888" t="s">
        <v>127</v>
      </c>
      <c r="BD78" s="592"/>
    </row>
    <row r="79" spans="1:56" ht="64.5" customHeight="1">
      <c r="A79" s="860"/>
      <c r="B79" s="832"/>
      <c r="C79" s="860"/>
      <c r="D79" s="827"/>
      <c r="E79" s="827"/>
      <c r="F79" s="105" t="s">
        <v>1086</v>
      </c>
      <c r="G79" s="832"/>
      <c r="H79" s="834"/>
      <c r="I79" s="827"/>
      <c r="J79" s="864"/>
      <c r="K79" s="319" t="s">
        <v>96</v>
      </c>
      <c r="L79" s="322" t="s">
        <v>1088</v>
      </c>
      <c r="M79" s="314" t="s">
        <v>509</v>
      </c>
      <c r="N79" s="98">
        <f>IF(M79="Asignado",15,0)</f>
        <v>15</v>
      </c>
      <c r="O79" s="266" t="s">
        <v>289</v>
      </c>
      <c r="P79" s="98">
        <f t="shared" ref="P79:P80" si="104">IF(O79="Adecuado",15,0)</f>
        <v>15</v>
      </c>
      <c r="Q79" s="266" t="s">
        <v>291</v>
      </c>
      <c r="R79" s="98">
        <f t="shared" ref="R79:R80" si="105">IF(Q79="Oportuna",15,0)</f>
        <v>15</v>
      </c>
      <c r="S79" s="266" t="s">
        <v>293</v>
      </c>
      <c r="T79" s="98">
        <f t="shared" ref="T79:T80" si="106">IF(S79="Prevenir",15,IF(S79="Detectar",10,0))</f>
        <v>0</v>
      </c>
      <c r="U79" s="266" t="s">
        <v>295</v>
      </c>
      <c r="V79" s="98">
        <f t="shared" ref="V79:V80" si="107">IF(U79="Confiable",15,0)</f>
        <v>15</v>
      </c>
      <c r="W79" s="266" t="s">
        <v>1247</v>
      </c>
      <c r="X79" s="98">
        <f t="shared" ref="X79:X80" si="108">IF(W79="Se investigan y resuelven oportunamente",15,0)</f>
        <v>0</v>
      </c>
      <c r="Y79" s="266" t="s">
        <v>301</v>
      </c>
      <c r="Z79" s="98">
        <f t="shared" si="97"/>
        <v>0</v>
      </c>
      <c r="AA79" s="137">
        <f t="shared" si="98"/>
        <v>60</v>
      </c>
      <c r="AB79" s="258" t="str">
        <f t="shared" si="99"/>
        <v>Débil</v>
      </c>
      <c r="AC79" s="260" t="s">
        <v>1204</v>
      </c>
      <c r="AD79" s="258" t="str">
        <f t="shared" ref="AD79:AD80" si="109">IF(AC79="Siempre se ejecuta","Fuerte",IF(AC79="Algunas veces","Moderado",IF(AC79="no se ejecuta","Débil","")))</f>
        <v>Fuerte</v>
      </c>
      <c r="AE79" s="258" t="str">
        <f t="shared" si="100"/>
        <v>DébilFuerte</v>
      </c>
      <c r="AF79" s="258" t="str">
        <f>IFERROR(VLOOKUP(AE79,PARAMETROS!$BH$2:$BJ$10,3,FALSE),"")</f>
        <v>Débil</v>
      </c>
      <c r="AG79" s="258">
        <f t="shared" si="101"/>
        <v>0</v>
      </c>
      <c r="AH79" s="258" t="str">
        <f>IFERROR(VLOOKUP(AE79,PARAMETROS!$BH$2:$BJ$10,2,FALSE),"")</f>
        <v>Sí</v>
      </c>
      <c r="AI79" s="866"/>
      <c r="AJ79" s="868"/>
      <c r="AK79" s="841"/>
      <c r="AL79" s="841"/>
      <c r="AM79" s="841"/>
      <c r="AN79" s="871"/>
      <c r="AO79" s="873"/>
      <c r="AP79" s="879"/>
      <c r="AQ79" s="882"/>
      <c r="AR79" s="891"/>
      <c r="AS79" s="860"/>
      <c r="AT79" s="827"/>
      <c r="AU79" s="827"/>
      <c r="AV79" s="827"/>
      <c r="AW79" s="827"/>
      <c r="AX79" s="827"/>
      <c r="AY79" s="832"/>
      <c r="AZ79" s="876"/>
      <c r="BA79" s="812"/>
      <c r="BB79" s="876"/>
      <c r="BC79" s="812"/>
      <c r="BD79" s="813"/>
    </row>
    <row r="80" spans="1:56" ht="37.5" customHeight="1" thickBot="1">
      <c r="A80" s="861"/>
      <c r="B80" s="858"/>
      <c r="C80" s="861"/>
      <c r="D80" s="862"/>
      <c r="E80" s="862"/>
      <c r="F80" s="106" t="s">
        <v>1087</v>
      </c>
      <c r="G80" s="858"/>
      <c r="H80" s="863"/>
      <c r="I80" s="862"/>
      <c r="J80" s="865"/>
      <c r="K80" s="321" t="s">
        <v>81</v>
      </c>
      <c r="L80" s="324" t="s">
        <v>1088</v>
      </c>
      <c r="M80" s="315" t="s">
        <v>509</v>
      </c>
      <c r="N80" s="122">
        <f t="shared" ref="N80" si="110">IF(M80="Asignado",15,0)</f>
        <v>15</v>
      </c>
      <c r="O80" s="266" t="s">
        <v>289</v>
      </c>
      <c r="P80" s="122">
        <f t="shared" si="104"/>
        <v>15</v>
      </c>
      <c r="Q80" s="266" t="s">
        <v>292</v>
      </c>
      <c r="R80" s="122">
        <f t="shared" si="105"/>
        <v>0</v>
      </c>
      <c r="S80" s="266" t="s">
        <v>293</v>
      </c>
      <c r="T80" s="122">
        <f t="shared" si="106"/>
        <v>0</v>
      </c>
      <c r="U80" s="266" t="s">
        <v>515</v>
      </c>
      <c r="V80" s="122">
        <f t="shared" si="107"/>
        <v>0</v>
      </c>
      <c r="W80" s="266" t="s">
        <v>1247</v>
      </c>
      <c r="X80" s="122">
        <f t="shared" si="108"/>
        <v>0</v>
      </c>
      <c r="Y80" s="266" t="s">
        <v>301</v>
      </c>
      <c r="Z80" s="122">
        <f t="shared" si="97"/>
        <v>0</v>
      </c>
      <c r="AA80" s="138">
        <f t="shared" si="98"/>
        <v>30</v>
      </c>
      <c r="AB80" s="135" t="str">
        <f t="shared" si="99"/>
        <v>Débil</v>
      </c>
      <c r="AC80" s="260" t="s">
        <v>1385</v>
      </c>
      <c r="AD80" s="135" t="str">
        <f t="shared" si="109"/>
        <v>Débil</v>
      </c>
      <c r="AE80" s="135" t="str">
        <f t="shared" si="100"/>
        <v>DébilDébil</v>
      </c>
      <c r="AF80" s="135" t="str">
        <f>IFERROR(VLOOKUP(AE80,PARAMETROS!$BH$2:$BJ$10,3,FALSE),"")</f>
        <v>Débil</v>
      </c>
      <c r="AG80" s="135">
        <f t="shared" si="101"/>
        <v>0</v>
      </c>
      <c r="AH80" s="135" t="str">
        <f>IFERROR(VLOOKUP(AE80,PARAMETROS!$BH$2:$BJ$10,2,FALSE),"")</f>
        <v>Sí</v>
      </c>
      <c r="AI80" s="867"/>
      <c r="AJ80" s="869"/>
      <c r="AK80" s="841"/>
      <c r="AL80" s="841"/>
      <c r="AM80" s="870"/>
      <c r="AN80" s="872"/>
      <c r="AO80" s="874"/>
      <c r="AP80" s="880"/>
      <c r="AQ80" s="883"/>
      <c r="AR80" s="892"/>
      <c r="AS80" s="861"/>
      <c r="AT80" s="862"/>
      <c r="AU80" s="862"/>
      <c r="AV80" s="862"/>
      <c r="AW80" s="862"/>
      <c r="AX80" s="862"/>
      <c r="AY80" s="858"/>
      <c r="AZ80" s="877"/>
      <c r="BA80" s="889"/>
      <c r="BB80" s="877"/>
      <c r="BC80" s="889"/>
      <c r="BD80" s="799"/>
    </row>
    <row r="81" spans="1:56" ht="409.6" customHeight="1" thickBot="1">
      <c r="A81" s="325" t="s">
        <v>68</v>
      </c>
      <c r="B81" s="326" t="s">
        <v>26</v>
      </c>
      <c r="C81" s="268" t="s">
        <v>192</v>
      </c>
      <c r="D81" s="269" t="s">
        <v>1093</v>
      </c>
      <c r="E81" s="269" t="s">
        <v>72</v>
      </c>
      <c r="F81" s="270" t="s">
        <v>1094</v>
      </c>
      <c r="G81" s="326" t="s">
        <v>1095</v>
      </c>
      <c r="H81" s="271">
        <v>2</v>
      </c>
      <c r="I81" s="269">
        <v>2</v>
      </c>
      <c r="J81" s="327" t="str">
        <f>IF(E81="8. Corrupción",IF(OR(AND(H81=1,I81=5),AND(H81=2,I81=5),AND(H81=3,I81=4),(H81+I81&gt;=8)),"Extrema",IF(OR(AND(H81=1,I81=4),AND(H81=2,I81=4),AND(H81=4,I81=3),AND(H81=3,I81=3)),"Alta",IF(OR(AND(H81=1,I81=3),AND(H81=2,I81=3)),"Moderada","No aplica para Corrupción"))),IF(H81+I81=0,"",IF(OR(AND(H81=3,I81=4),(AND(H81=2,I81=5)),(AND(H81=1,I81=5))),"Extrema",IF(OR(AND(H81=3,I81=1),(AND(H81=2,I81=2))),"Baja",IF(OR(AND(H81=4,I81=1),AND(H81=3,I81=2),AND(H81=2,I81=3),AND(H81=1,I81=3)),"Moderada",IF(H81+I81&gt;=8,"Extrema",IF(H81+I81&lt;4,"Baja",IF(H81+I81&gt;=6,"Alta","Alta"))))))))</f>
        <v>Baja</v>
      </c>
      <c r="K81" s="328" t="s">
        <v>85</v>
      </c>
      <c r="L81" s="329" t="s">
        <v>1096</v>
      </c>
      <c r="M81" s="330" t="s">
        <v>509</v>
      </c>
      <c r="N81" s="331">
        <f t="shared" ref="N81:N89" si="111">IF(M81="Asignado",15,0)</f>
        <v>15</v>
      </c>
      <c r="O81" s="266" t="s">
        <v>289</v>
      </c>
      <c r="P81" s="331">
        <f>IF(O81="Adecuado",15,0)</f>
        <v>15</v>
      </c>
      <c r="Q81" s="266" t="s">
        <v>291</v>
      </c>
      <c r="R81" s="331">
        <f>IF(Q81="Oportuna",15,0)</f>
        <v>15</v>
      </c>
      <c r="S81" s="266" t="s">
        <v>303</v>
      </c>
      <c r="T81" s="331">
        <f>IF(S81="Prevenir",15,IF(S81="Detectar",10,0))</f>
        <v>15</v>
      </c>
      <c r="U81" s="266" t="s">
        <v>295</v>
      </c>
      <c r="V81" s="331">
        <f>IF(U81="Confiable",15,0)</f>
        <v>15</v>
      </c>
      <c r="W81" s="266" t="s">
        <v>297</v>
      </c>
      <c r="X81" s="331">
        <f>IF(W81="Se investigan y resuelven oportunamente",15,0)</f>
        <v>15</v>
      </c>
      <c r="Y81" s="266" t="s">
        <v>299</v>
      </c>
      <c r="Z81" s="331">
        <f t="shared" si="97"/>
        <v>10</v>
      </c>
      <c r="AA81" s="332">
        <f t="shared" si="98"/>
        <v>100</v>
      </c>
      <c r="AB81" s="333" t="str">
        <f t="shared" si="99"/>
        <v>Fuerte</v>
      </c>
      <c r="AC81" s="260" t="s">
        <v>1204</v>
      </c>
      <c r="AD81" s="333" t="str">
        <f>IF(AC81="Siempre se ejecuta","Fuerte",IF(AC81="Algunas veces","Moderado",IF(AC81="no se ejecuta","Débil","")))</f>
        <v>Fuerte</v>
      </c>
      <c r="AE81" s="333" t="str">
        <f t="shared" si="100"/>
        <v>FuerteFuerte</v>
      </c>
      <c r="AF81" s="333" t="str">
        <f>IFERROR(VLOOKUP(AE81,PARAMETROS!$BH$2:$BJ$10,3,FALSE),"")</f>
        <v>Fuerte</v>
      </c>
      <c r="AG81" s="333">
        <f t="shared" si="101"/>
        <v>100</v>
      </c>
      <c r="AH81" s="333" t="str">
        <f>IFERROR(VLOOKUP(AE81,PARAMETROS!$BH$2:$BJ$10,2,FALSE),"")</f>
        <v>No</v>
      </c>
      <c r="AI81" s="341">
        <f>IFERROR(AVERAGE(AG81:AG81),0)</f>
        <v>100</v>
      </c>
      <c r="AJ81" s="333" t="str">
        <f>IF(AI81&gt;=100,"Fuerte",IF(AI81&gt;=50,"Moderado",IF(AI81&gt;=0,"Débil","")))</f>
        <v>Fuerte</v>
      </c>
      <c r="AK81" s="260" t="s">
        <v>1205</v>
      </c>
      <c r="AL81" s="260" t="s">
        <v>559</v>
      </c>
      <c r="AM81" s="273" t="str">
        <f>+AJ81&amp;AK81&amp;AL81</f>
        <v>FuerteDirectamenteIndirectamente</v>
      </c>
      <c r="AN81" s="334">
        <f>IFERROR(VLOOKUP(AM81,PARAMETROS!$BD$1:$BG$9,2,FALSE),0)</f>
        <v>2</v>
      </c>
      <c r="AO81" s="335">
        <f>IF(E81&lt;&gt;"8. Corrupción",IFERROR(VLOOKUP(AM81,PARAMETROS!$BD$1:$BG$9,3,FALSE),0),0)</f>
        <v>1</v>
      </c>
      <c r="AP81" s="336">
        <f>IF(H81 ="",0,IF(H81-AN81&lt;=0,1,H81-AN81))</f>
        <v>1</v>
      </c>
      <c r="AQ81" s="337">
        <f t="shared" ref="AQ81" si="112">IF(E81&lt;&gt;"8. Corrupción",IF(I81="",0,IF(I81-AO81=0,1,I81-AO81)),I81)</f>
        <v>1</v>
      </c>
      <c r="AR81" s="338" t="str">
        <f t="shared" ref="AR81" si="113">IF(E81="8. Corrupción",IF(OR(AND(AP81=1,AQ81=5),AND(AP81=2,AQ81=5),AND(AP81=3,AQ81=4),(AP81+AQ81&gt;=8)),"Extrema",IF(OR(AND(AP81=1,AQ81=4),AND(AP81=2,AQ81=4),AND(AP81=4,AQ81=3),AND(AP81=3,AQ81=3)),"Alta",IF(OR(AND(AP81=1,AQ81=3),AND(AP81=2,AQ81=3)),"Moderada","No aplica para Corrupción"))),IF(AP81+AQ81=0,"",IF(OR(AND(AP81=3,AQ81=4),(AND(AP81=2,AQ81=5)),(AND(AP81=1,AQ81=5))),"Extrema",IF(OR(AND(AP81=3,AQ81=1),(AND(AP81=2,AQ81=2))),"Baja",IF(OR(AND(AP81=4,AQ81=1),AND(AP81=3,AQ81=2),AND(AP81=2,AQ81=3),AND(AP81=1,AQ81=3)),"Moderada",IF(AP81+AQ81&gt;=8,"Extrema",IF(AP81+AQ81&lt;4,"Baja",IF(AP81+AQ81&gt;=6,"Alta","Alta"))))))))</f>
        <v>Baja</v>
      </c>
      <c r="AS81" s="268" t="s">
        <v>206</v>
      </c>
      <c r="AT81" s="339" t="s">
        <v>1096</v>
      </c>
      <c r="AU81" s="269" t="s">
        <v>1097</v>
      </c>
      <c r="AV81" s="269" t="s">
        <v>1098</v>
      </c>
      <c r="AW81" s="269" t="s">
        <v>1099</v>
      </c>
      <c r="AX81" s="274">
        <v>43466</v>
      </c>
      <c r="AY81" s="340">
        <v>43830</v>
      </c>
      <c r="AZ81" s="465" t="s">
        <v>1449</v>
      </c>
      <c r="BA81" s="466" t="s">
        <v>1450</v>
      </c>
      <c r="BB81" s="396" t="s">
        <v>1451</v>
      </c>
      <c r="BC81" s="424" t="s">
        <v>127</v>
      </c>
      <c r="BD81" s="467"/>
    </row>
    <row r="82" spans="1:56" ht="129.75" customHeight="1">
      <c r="A82" s="859"/>
      <c r="B82" s="831" t="s">
        <v>71</v>
      </c>
      <c r="C82" s="859" t="s">
        <v>192</v>
      </c>
      <c r="D82" s="826" t="s">
        <v>1100</v>
      </c>
      <c r="E82" s="826" t="s">
        <v>79</v>
      </c>
      <c r="F82" s="119" t="s">
        <v>1101</v>
      </c>
      <c r="G82" s="831" t="s">
        <v>1102</v>
      </c>
      <c r="H82" s="833">
        <v>2</v>
      </c>
      <c r="I82" s="826">
        <v>3</v>
      </c>
      <c r="J82" s="835" t="str">
        <f>IF(E82="8. Corrupción",IF(OR(AND(H82=1,I82=5),AND(H82=2,I82=5),AND(H82=3,I82=4),(H82+I82&gt;=8)),"Extrema",IF(OR(AND(H82=1,I82=4),AND(H82=2,I82=4),AND(H82=4,I82=3),AND(H82=3,I82=3)),"Alta",IF(OR(AND(H82=1,I82=3),AND(H82=2,I82=3)),"Moderada","No aplica para Corrupción"))),IF(H82+I82=0,"",IF(OR(AND(H82=3,I82=4),(AND(H82=2,I82=5)),(AND(H82=1,I82=5))),"Extrema",IF(OR(AND(H82=3,I82=1),(AND(H82=2,I82=2))),"Baja",IF(OR(AND(H82=4,I82=1),AND(H82=3,I82=2),AND(H82=2,I82=3),AND(H82=1,I82=3)),"Moderada",IF(H82+I82&gt;=8,"Extrema",IF(H82+I82&lt;4,"Baja",IF(H82+I82&gt;=6,"Alta","Alta"))))))))</f>
        <v>Moderada</v>
      </c>
      <c r="K82" s="318" t="s">
        <v>102</v>
      </c>
      <c r="L82" s="320" t="s">
        <v>1104</v>
      </c>
      <c r="M82" s="313" t="s">
        <v>509</v>
      </c>
      <c r="N82" s="121">
        <f t="shared" si="111"/>
        <v>15</v>
      </c>
      <c r="O82" s="266" t="s">
        <v>289</v>
      </c>
      <c r="P82" s="121">
        <f>IF(O82="Adecuado",15,0)</f>
        <v>15</v>
      </c>
      <c r="Q82" s="266" t="s">
        <v>291</v>
      </c>
      <c r="R82" s="121">
        <f>IF(Q82="Oportuna",15,0)</f>
        <v>15</v>
      </c>
      <c r="S82" s="266" t="s">
        <v>303</v>
      </c>
      <c r="T82" s="121">
        <f>IF(S82="Prevenir",15,IF(S82="Detectar",10,0))</f>
        <v>15</v>
      </c>
      <c r="U82" s="266" t="s">
        <v>295</v>
      </c>
      <c r="V82" s="121">
        <f>IF(U82="Confiable",15,0)</f>
        <v>15</v>
      </c>
      <c r="W82" s="266" t="s">
        <v>297</v>
      </c>
      <c r="X82" s="121">
        <f>IF(W82="Se investigan y resuelven oportunamente",15,0)</f>
        <v>15</v>
      </c>
      <c r="Y82" s="266" t="s">
        <v>299</v>
      </c>
      <c r="Z82" s="121">
        <f t="shared" ref="Z82:Z83" si="114">IF(Y82="Completa",10,IF(Y82="incompleta",5,0))</f>
        <v>10</v>
      </c>
      <c r="AA82" s="136">
        <f t="shared" ref="AA82:AA83" si="115">N82+P82+R82+T82+V82+X82+Z82</f>
        <v>100</v>
      </c>
      <c r="AB82" s="257" t="str">
        <f t="shared" ref="AB82:AB83" si="116">IF(AA82&gt;=96,"Fuerte",IF(AA82&gt;=86,"Moderado",IF(AA82&gt;=0,"Débil","")))</f>
        <v>Fuerte</v>
      </c>
      <c r="AC82" s="260" t="s">
        <v>1204</v>
      </c>
      <c r="AD82" s="257" t="str">
        <f>IF(AC82="Siempre se ejecuta","Fuerte",IF(AC82="Algunas veces","Moderado",IF(AC82="no se ejecuta","Débil","")))</f>
        <v>Fuerte</v>
      </c>
      <c r="AE82" s="257" t="str">
        <f t="shared" ref="AE82:AE83" si="117">AB82&amp;AD82</f>
        <v>FuerteFuerte</v>
      </c>
      <c r="AF82" s="257" t="str">
        <f>IFERROR(VLOOKUP(AE82,PARAMETROS!$BH$2:$BJ$10,3,FALSE),"")</f>
        <v>Fuerte</v>
      </c>
      <c r="AG82" s="257">
        <f t="shared" ref="AG82:AG83" si="118">IF(AF82="fuerte",100,IF(AF82="Moderado",50,IF(AF82="débil",0,"")))</f>
        <v>100</v>
      </c>
      <c r="AH82" s="257" t="str">
        <f>IFERROR(VLOOKUP(AE82,PARAMETROS!$BH$2:$BJ$10,2,FALSE),"")</f>
        <v>No</v>
      </c>
      <c r="AI82" s="837">
        <f>IFERROR(AVERAGE(AG82:AG83),0)</f>
        <v>100</v>
      </c>
      <c r="AJ82" s="839" t="str">
        <f>IF(AI82&gt;=100,"Fuerte",IF(AI82&gt;=50,"Moderado",IF(AI82&gt;=0,"Débil","")))</f>
        <v>Fuerte</v>
      </c>
      <c r="AK82" s="841" t="s">
        <v>1205</v>
      </c>
      <c r="AL82" s="841" t="s">
        <v>1300</v>
      </c>
      <c r="AM82" s="844" t="str">
        <f>+AJ82&amp;AK82&amp;AL82</f>
        <v>FuerteDirectamenteNo disminuye</v>
      </c>
      <c r="AN82" s="846">
        <f>IFERROR(VLOOKUP(AM82,PARAMETROS!$BD$1:$BG$9,2,FALSE),0)</f>
        <v>2</v>
      </c>
      <c r="AO82" s="848">
        <f>IF(E82&lt;&gt;"8. Corrupción",IFERROR(VLOOKUP(AM82,PARAMETROS!$BD$1:$BG$9,3,FALSE),0),0)</f>
        <v>0</v>
      </c>
      <c r="AP82" s="878">
        <f>IF(H82 ="",0,IF(H82-AN82&lt;=0,1,H82-AN82))</f>
        <v>1</v>
      </c>
      <c r="AQ82" s="881">
        <f t="shared" ref="AQ82" si="119">IF(E82&lt;&gt;"8. Corrupción",IF(I82="",0,IF(I82-AO82=0,1,I82-AO82)),I82)</f>
        <v>3</v>
      </c>
      <c r="AR82" s="886" t="str">
        <f t="shared" ref="AR82" si="120">IF(E82="8. Corrupción",IF(OR(AND(AP82=1,AQ82=5),AND(AP82=2,AQ82=5),AND(AP82=3,AQ82=4),(AP82+AQ82&gt;=8)),"Extrema",IF(OR(AND(AP82=1,AQ82=4),AND(AP82=2,AQ82=4),AND(AP82=4,AQ82=3),AND(AP82=3,AQ82=3)),"Alta",IF(OR(AND(AP82=1,AQ82=3),AND(AP82=2,AQ82=3)),"Moderada","No aplica para Corrupción"))),IF(AP82+AQ82=0,"",IF(OR(AND(AP82=3,AQ82=4),(AND(AP82=2,AQ82=5)),(AND(AP82=1,AQ82=5))),"Extrema",IF(OR(AND(AP82=3,AQ82=1),(AND(AP82=2,AQ82=2))),"Baja",IF(OR(AND(AP82=4,AQ82=1),AND(AP82=3,AQ82=2),AND(AP82=2,AQ82=3),AND(AP82=1,AQ82=3)),"Moderada",IF(AP82+AQ82&gt;=8,"Extrema",IF(AP82+AQ82&lt;4,"Baja",IF(AP82+AQ82&gt;=6,"Alta","Alta"))))))))</f>
        <v>Moderada</v>
      </c>
      <c r="AS82" s="859" t="s">
        <v>206</v>
      </c>
      <c r="AT82" s="119" t="s">
        <v>1106</v>
      </c>
      <c r="AU82" s="826" t="s">
        <v>1107</v>
      </c>
      <c r="AV82" s="826" t="s">
        <v>1098</v>
      </c>
      <c r="AW82" s="826" t="s">
        <v>1108</v>
      </c>
      <c r="AX82" s="842">
        <v>43525</v>
      </c>
      <c r="AY82" s="843">
        <v>43646</v>
      </c>
      <c r="AZ82" s="893" t="s">
        <v>1452</v>
      </c>
      <c r="BA82" s="895" t="s">
        <v>1453</v>
      </c>
      <c r="BB82" s="795" t="s">
        <v>1454</v>
      </c>
      <c r="BC82" s="898" t="s">
        <v>127</v>
      </c>
      <c r="BD82" s="900"/>
    </row>
    <row r="83" spans="1:56" ht="326.25" customHeight="1" thickBot="1">
      <c r="A83" s="861"/>
      <c r="B83" s="858"/>
      <c r="C83" s="861"/>
      <c r="D83" s="862"/>
      <c r="E83" s="862"/>
      <c r="F83" s="106" t="s">
        <v>1103</v>
      </c>
      <c r="G83" s="858"/>
      <c r="H83" s="863"/>
      <c r="I83" s="862"/>
      <c r="J83" s="865"/>
      <c r="K83" s="321" t="s">
        <v>98</v>
      </c>
      <c r="L83" s="324" t="s">
        <v>1105</v>
      </c>
      <c r="M83" s="315" t="s">
        <v>509</v>
      </c>
      <c r="N83" s="122">
        <f t="shared" si="111"/>
        <v>15</v>
      </c>
      <c r="O83" s="266" t="s">
        <v>289</v>
      </c>
      <c r="P83" s="122">
        <f t="shared" ref="P83" si="121">IF(O83="Adecuado",15,0)</f>
        <v>15</v>
      </c>
      <c r="Q83" s="266" t="s">
        <v>291</v>
      </c>
      <c r="R83" s="122">
        <f t="shared" ref="R83" si="122">IF(Q83="Oportuna",15,0)</f>
        <v>15</v>
      </c>
      <c r="S83" s="266" t="s">
        <v>303</v>
      </c>
      <c r="T83" s="122">
        <f t="shared" ref="T83" si="123">IF(S83="Prevenir",15,IF(S83="Detectar",10,0))</f>
        <v>15</v>
      </c>
      <c r="U83" s="266" t="s">
        <v>295</v>
      </c>
      <c r="V83" s="122">
        <f t="shared" ref="V83" si="124">IF(U83="Confiable",15,0)</f>
        <v>15</v>
      </c>
      <c r="W83" s="266" t="s">
        <v>297</v>
      </c>
      <c r="X83" s="122">
        <f t="shared" ref="X83" si="125">IF(W83="Se investigan y resuelven oportunamente",15,0)</f>
        <v>15</v>
      </c>
      <c r="Y83" s="266" t="s">
        <v>299</v>
      </c>
      <c r="Z83" s="122">
        <f t="shared" si="114"/>
        <v>10</v>
      </c>
      <c r="AA83" s="138">
        <f t="shared" si="115"/>
        <v>100</v>
      </c>
      <c r="AB83" s="135" t="str">
        <f t="shared" si="116"/>
        <v>Fuerte</v>
      </c>
      <c r="AC83" s="260" t="s">
        <v>1204</v>
      </c>
      <c r="AD83" s="135" t="str">
        <f t="shared" ref="AD83" si="126">IF(AC83="Siempre se ejecuta","Fuerte",IF(AC83="Algunas veces","Moderado",IF(AC83="no se ejecuta","Débil","")))</f>
        <v>Fuerte</v>
      </c>
      <c r="AE83" s="135" t="str">
        <f t="shared" si="117"/>
        <v>FuerteFuerte</v>
      </c>
      <c r="AF83" s="135" t="str">
        <f>IFERROR(VLOOKUP(AE83,PARAMETROS!$BH$2:$BJ$10,3,FALSE),"")</f>
        <v>Fuerte</v>
      </c>
      <c r="AG83" s="135">
        <f t="shared" si="118"/>
        <v>100</v>
      </c>
      <c r="AH83" s="135" t="str">
        <f>IFERROR(VLOOKUP(AE83,PARAMETROS!$BH$2:$BJ$10,2,FALSE),"")</f>
        <v>No</v>
      </c>
      <c r="AI83" s="867"/>
      <c r="AJ83" s="869"/>
      <c r="AK83" s="841"/>
      <c r="AL83" s="841"/>
      <c r="AM83" s="870"/>
      <c r="AN83" s="872"/>
      <c r="AO83" s="874"/>
      <c r="AP83" s="880"/>
      <c r="AQ83" s="883"/>
      <c r="AR83" s="892"/>
      <c r="AS83" s="861"/>
      <c r="AT83" s="106" t="s">
        <v>1105</v>
      </c>
      <c r="AU83" s="862"/>
      <c r="AV83" s="862"/>
      <c r="AW83" s="862"/>
      <c r="AX83" s="862"/>
      <c r="AY83" s="858"/>
      <c r="AZ83" s="894"/>
      <c r="BA83" s="896"/>
      <c r="BB83" s="897"/>
      <c r="BC83" s="899"/>
      <c r="BD83" s="901"/>
    </row>
    <row r="84" spans="1:56" ht="153" customHeight="1" thickBot="1">
      <c r="A84" s="268" t="s">
        <v>68</v>
      </c>
      <c r="B84" s="326" t="s">
        <v>71</v>
      </c>
      <c r="C84" s="268" t="s">
        <v>190</v>
      </c>
      <c r="D84" s="269" t="s">
        <v>1109</v>
      </c>
      <c r="E84" s="269" t="s">
        <v>75</v>
      </c>
      <c r="F84" s="339" t="s">
        <v>1110</v>
      </c>
      <c r="G84" s="326" t="s">
        <v>1111</v>
      </c>
      <c r="H84" s="271">
        <v>3</v>
      </c>
      <c r="I84" s="269">
        <v>3</v>
      </c>
      <c r="J84" s="327" t="str">
        <f>IF(E84="8. Corrupción",IF(OR(AND(H84=1,I84=5),AND(H84=2,I84=5),AND(H84=3,I84=4),(H84+I84&gt;=8)),"Extrema",IF(OR(AND(H84=1,I84=4),AND(H84=2,I84=4),AND(H84=4,I84=3),AND(H84=3,I84=3)),"Alta",IF(OR(AND(H84=1,I84=3),AND(H84=2,I84=3)),"Moderada","No aplica para Corrupción"))),IF(H84+I84=0,"",IF(OR(AND(H84=3,I84=4),(AND(H84=2,I84=5)),(AND(H84=1,I84=5))),"Extrema",IF(OR(AND(H84=3,I84=1),(AND(H84=2,I84=2))),"Baja",IF(OR(AND(H84=4,I84=1),AND(H84=3,I84=2),AND(H84=2,I84=3),AND(H84=1,I84=3)),"Moderada",IF(H84+I84&gt;=8,"Extrema",IF(H84+I84&lt;4,"Baja",IF(H84+I84&gt;=6,"Alta","Alta"))))))))</f>
        <v>Alta</v>
      </c>
      <c r="K84" s="328" t="s">
        <v>105</v>
      </c>
      <c r="L84" s="342" t="s">
        <v>1112</v>
      </c>
      <c r="M84" s="330" t="s">
        <v>509</v>
      </c>
      <c r="N84" s="331">
        <f t="shared" si="111"/>
        <v>15</v>
      </c>
      <c r="O84" s="266" t="s">
        <v>289</v>
      </c>
      <c r="P84" s="331">
        <f>IF(O84="Adecuado",15,0)</f>
        <v>15</v>
      </c>
      <c r="Q84" s="266" t="s">
        <v>291</v>
      </c>
      <c r="R84" s="331">
        <f>IF(Q84="Oportuna",15,0)</f>
        <v>15</v>
      </c>
      <c r="S84" s="266" t="s">
        <v>303</v>
      </c>
      <c r="T84" s="331">
        <f>IF(S84="Prevenir",15,IF(S84="Detectar",10,0))</f>
        <v>15</v>
      </c>
      <c r="U84" s="266" t="s">
        <v>295</v>
      </c>
      <c r="V84" s="331">
        <f>IF(U84="Confiable",15,0)</f>
        <v>15</v>
      </c>
      <c r="W84" s="266" t="s">
        <v>297</v>
      </c>
      <c r="X84" s="331">
        <f>IF(W84="Se investigan y resuelven oportunamente",15,0)</f>
        <v>15</v>
      </c>
      <c r="Y84" s="266" t="s">
        <v>299</v>
      </c>
      <c r="Z84" s="331">
        <f t="shared" ref="Z84" si="127">IF(Y84="Completa",10,IF(Y84="incompleta",5,0))</f>
        <v>10</v>
      </c>
      <c r="AA84" s="332">
        <f t="shared" ref="AA84" si="128">N84+P84+R84+T84+V84+X84+Z84</f>
        <v>100</v>
      </c>
      <c r="AB84" s="333" t="str">
        <f t="shared" ref="AB84" si="129">IF(AA84&gt;=96,"Fuerte",IF(AA84&gt;=86,"Moderado",IF(AA84&gt;=0,"Débil","")))</f>
        <v>Fuerte</v>
      </c>
      <c r="AC84" s="260" t="s">
        <v>1204</v>
      </c>
      <c r="AD84" s="333" t="str">
        <f>IF(AC84="Siempre se ejecuta","Fuerte",IF(AC84="Algunas veces","Moderado",IF(AC84="no se ejecuta","Débil","")))</f>
        <v>Fuerte</v>
      </c>
      <c r="AE84" s="333" t="str">
        <f t="shared" ref="AE84" si="130">AB84&amp;AD84</f>
        <v>FuerteFuerte</v>
      </c>
      <c r="AF84" s="333" t="str">
        <f>IFERROR(VLOOKUP(AE84,PARAMETROS!$BH$2:$BJ$10,3,FALSE),"")</f>
        <v>Fuerte</v>
      </c>
      <c r="AG84" s="333">
        <f t="shared" ref="AG84" si="131">IF(AF84="fuerte",100,IF(AF84="Moderado",50,IF(AF84="débil",0,"")))</f>
        <v>100</v>
      </c>
      <c r="AH84" s="333" t="str">
        <f>IFERROR(VLOOKUP(AE84,PARAMETROS!$BH$2:$BJ$10,2,FALSE),"")</f>
        <v>No</v>
      </c>
      <c r="AI84" s="341">
        <f>IFERROR(AVERAGE(AG84:AG84),0)</f>
        <v>100</v>
      </c>
      <c r="AJ84" s="333" t="str">
        <f>IF(AI84&gt;=100,"Fuerte",IF(AI84&gt;=50,"Moderado",IF(AI84&gt;=0,"Débil","")))</f>
        <v>Fuerte</v>
      </c>
      <c r="AK84" s="260" t="s">
        <v>1205</v>
      </c>
      <c r="AL84" s="260" t="s">
        <v>559</v>
      </c>
      <c r="AM84" s="273" t="str">
        <f>+AJ84&amp;AK84&amp;AL84</f>
        <v>FuerteDirectamenteIndirectamente</v>
      </c>
      <c r="AN84" s="334">
        <f>IFERROR(VLOOKUP(AM84,PARAMETROS!$BD$1:$BG$9,2,FALSE),0)</f>
        <v>2</v>
      </c>
      <c r="AO84" s="335">
        <f>IF(E84&lt;&gt;"8. Corrupción",IFERROR(VLOOKUP(AM84,PARAMETROS!$BD$1:$BG$9,3,FALSE),0),0)</f>
        <v>1</v>
      </c>
      <c r="AP84" s="336">
        <f>IF(H84 ="",0,IF(H84-AN84&lt;=0,1,H84-AN84))</f>
        <v>1</v>
      </c>
      <c r="AQ84" s="337">
        <f t="shared" ref="AQ84" si="132">IF(E84&lt;&gt;"8. Corrupción",IF(I84="",0,IF(I84-AO84=0,1,I84-AO84)),I84)</f>
        <v>2</v>
      </c>
      <c r="AR84" s="338" t="str">
        <f t="shared" ref="AR84" si="133">IF(E84="8. Corrupción",IF(OR(AND(AP84=1,AQ84=5),AND(AP84=2,AQ84=5),AND(AP84=3,AQ84=4),(AP84+AQ84&gt;=8)),"Extrema",IF(OR(AND(AP84=1,AQ84=4),AND(AP84=2,AQ84=4),AND(AP84=4,AQ84=3),AND(AP84=3,AQ84=3)),"Alta",IF(OR(AND(AP84=1,AQ84=3),AND(AP84=2,AQ84=3)),"Moderada","No aplica para Corrupción"))),IF(AP84+AQ84=0,"",IF(OR(AND(AP84=3,AQ84=4),(AND(AP84=2,AQ84=5)),(AND(AP84=1,AQ84=5))),"Extrema",IF(OR(AND(AP84=3,AQ84=1),(AND(AP84=2,AQ84=2))),"Baja",IF(OR(AND(AP84=4,AQ84=1),AND(AP84=3,AQ84=2),AND(AP84=2,AQ84=3),AND(AP84=1,AQ84=3)),"Moderada",IF(AP84+AQ84&gt;=8,"Extrema",IF(AP84+AQ84&lt;4,"Baja",IF(AP84+AQ84&gt;=6,"Alta","Alta"))))))))</f>
        <v>Baja</v>
      </c>
      <c r="AS84" s="268" t="s">
        <v>202</v>
      </c>
      <c r="AT84" s="339" t="s">
        <v>1113</v>
      </c>
      <c r="AU84" s="269" t="s">
        <v>1114</v>
      </c>
      <c r="AV84" s="269" t="s">
        <v>1115</v>
      </c>
      <c r="AW84" s="269" t="s">
        <v>1116</v>
      </c>
      <c r="AX84" s="274">
        <v>43467</v>
      </c>
      <c r="AY84" s="340">
        <v>43830</v>
      </c>
      <c r="AZ84" s="388" t="s">
        <v>1398</v>
      </c>
      <c r="BA84" s="387">
        <v>100</v>
      </c>
      <c r="BB84" s="388" t="s">
        <v>1396</v>
      </c>
      <c r="BC84" s="387" t="s">
        <v>1397</v>
      </c>
      <c r="BD84" s="393"/>
    </row>
    <row r="85" spans="1:56" ht="135" customHeight="1" thickBot="1">
      <c r="A85" s="859"/>
      <c r="B85" s="831" t="s">
        <v>26</v>
      </c>
      <c r="C85" s="859" t="s">
        <v>190</v>
      </c>
      <c r="D85" s="826" t="s">
        <v>1117</v>
      </c>
      <c r="E85" s="826" t="s">
        <v>74</v>
      </c>
      <c r="F85" s="119" t="s">
        <v>1118</v>
      </c>
      <c r="G85" s="831" t="s">
        <v>1119</v>
      </c>
      <c r="H85" s="833">
        <v>3</v>
      </c>
      <c r="I85" s="826">
        <v>3</v>
      </c>
      <c r="J85" s="835" t="str">
        <f>IF(E85="8. Corrupción",IF(OR(AND(H85=1,I85=5),AND(H85=2,I85=5),AND(H85=3,I85=4),(H85+I85&gt;=8)),"Extrema",IF(OR(AND(H85=1,I85=4),AND(H85=2,I85=4),AND(H85=4,I85=3),AND(H85=3,I85=3)),"Alta",IF(OR(AND(H85=1,I85=3),AND(H85=2,I85=3)),"Moderada","No aplica para Corrupción"))),IF(H85+I85=0,"",IF(OR(AND(H85=3,I85=4),(AND(H85=2,I85=5)),(AND(H85=1,I85=5))),"Extrema",IF(OR(AND(H85=3,I85=1),(AND(H85=2,I85=2))),"Baja",IF(OR(AND(H85=4,I85=1),AND(H85=3,I85=2),AND(H85=2,I85=3),AND(H85=1,I85=3)),"Moderada",IF(H85+I85&gt;=8,"Extrema",IF(H85+I85&lt;4,"Baja",IF(H85+I85&gt;=6,"Alta","Alta"))))))))</f>
        <v>Alta</v>
      </c>
      <c r="K85" s="318" t="s">
        <v>90</v>
      </c>
      <c r="L85" s="320" t="s">
        <v>1125</v>
      </c>
      <c r="M85" s="313" t="s">
        <v>509</v>
      </c>
      <c r="N85" s="121">
        <f t="shared" si="111"/>
        <v>15</v>
      </c>
      <c r="O85" s="266" t="s">
        <v>289</v>
      </c>
      <c r="P85" s="121">
        <f>IF(O85="Adecuado",15,0)</f>
        <v>15</v>
      </c>
      <c r="Q85" s="266" t="s">
        <v>291</v>
      </c>
      <c r="R85" s="121">
        <f>IF(Q85="Oportuna",15,0)</f>
        <v>15</v>
      </c>
      <c r="S85" s="266" t="s">
        <v>303</v>
      </c>
      <c r="T85" s="121">
        <f>IF(S85="Prevenir",15,IF(S85="Detectar",10,0))</f>
        <v>15</v>
      </c>
      <c r="U85" s="266" t="s">
        <v>295</v>
      </c>
      <c r="V85" s="121">
        <f>IF(U85="Confiable",15,0)</f>
        <v>15</v>
      </c>
      <c r="W85" s="266" t="s">
        <v>297</v>
      </c>
      <c r="X85" s="121">
        <f>IF(W85="Se investigan y resuelven oportunamente",15,0)</f>
        <v>15</v>
      </c>
      <c r="Y85" s="266" t="s">
        <v>299</v>
      </c>
      <c r="Z85" s="121">
        <f t="shared" ref="Z85:Z90" si="134">IF(Y85="Completa",10,IF(Y85="incompleta",5,0))</f>
        <v>10</v>
      </c>
      <c r="AA85" s="136">
        <f t="shared" ref="AA85:AA90" si="135">N85+P85+R85+T85+V85+X85+Z85</f>
        <v>100</v>
      </c>
      <c r="AB85" s="257" t="str">
        <f t="shared" ref="AB85:AB90" si="136">IF(AA85&gt;=96,"Fuerte",IF(AA85&gt;=86,"Moderado",IF(AA85&gt;=0,"Débil","")))</f>
        <v>Fuerte</v>
      </c>
      <c r="AC85" s="260" t="s">
        <v>1204</v>
      </c>
      <c r="AD85" s="257" t="str">
        <f>IF(AC85="Siempre se ejecuta","Fuerte",IF(AC85="Algunas veces","Moderado",IF(AC85="no se ejecuta","Débil","")))</f>
        <v>Fuerte</v>
      </c>
      <c r="AE85" s="257" t="str">
        <f t="shared" ref="AE85:AE90" si="137">AB85&amp;AD85</f>
        <v>FuerteFuerte</v>
      </c>
      <c r="AF85" s="257" t="str">
        <f>IFERROR(VLOOKUP(AE85,PARAMETROS!$BH$2:$BJ$10,3,FALSE),"")</f>
        <v>Fuerte</v>
      </c>
      <c r="AG85" s="257">
        <f t="shared" ref="AG85:AG90" si="138">IF(AF85="fuerte",100,IF(AF85="Moderado",50,IF(AF85="débil",0,"")))</f>
        <v>100</v>
      </c>
      <c r="AH85" s="257" t="str">
        <f>IFERROR(VLOOKUP(AE85,PARAMETROS!$BH$2:$BJ$10,2,FALSE),"")</f>
        <v>No</v>
      </c>
      <c r="AI85" s="837">
        <f>IFERROR(AVERAGE(AG85:AG90),0)</f>
        <v>100</v>
      </c>
      <c r="AJ85" s="839" t="str">
        <f>IF(AI85&gt;=100,"Fuerte",IF(AI85&gt;=50,"Moderado",IF(AI85&gt;=0,"Débil","")))</f>
        <v>Fuerte</v>
      </c>
      <c r="AK85" s="841" t="s">
        <v>1205</v>
      </c>
      <c r="AL85" s="841" t="s">
        <v>559</v>
      </c>
      <c r="AM85" s="844" t="str">
        <f>+AJ85&amp;AK85&amp;AL85</f>
        <v>FuerteDirectamenteIndirectamente</v>
      </c>
      <c r="AN85" s="846">
        <f>IFERROR(VLOOKUP(AM85,PARAMETROS!$BD$1:$BG$9,2,FALSE),0)</f>
        <v>2</v>
      </c>
      <c r="AO85" s="848">
        <f>IF(E85&lt;&gt;"8. Corrupción",IFERROR(VLOOKUP(AM85,PARAMETROS!$BD$1:$BG$9,3,FALSE),0),0)</f>
        <v>1</v>
      </c>
      <c r="AP85" s="878">
        <f>IF(H85 ="",0,IF(H85-AN85&lt;=0,1,H85-AN85))</f>
        <v>1</v>
      </c>
      <c r="AQ85" s="881">
        <f t="shared" ref="AQ85" si="139">IF(E85&lt;&gt;"8. Corrupción",IF(I85="",0,IF(I85-AO85=0,1,I85-AO85)),I85)</f>
        <v>2</v>
      </c>
      <c r="AR85" s="886" t="str">
        <f t="shared" ref="AR85" si="140">IF(E85="8. Corrupción",IF(OR(AND(AP85=1,AQ85=5),AND(AP85=2,AQ85=5),AND(AP85=3,AQ85=4),(AP85+AQ85&gt;=8)),"Extrema",IF(OR(AND(AP85=1,AQ85=4),AND(AP85=2,AQ85=4),AND(AP85=4,AQ85=3),AND(AP85=3,AQ85=3)),"Alta",IF(OR(AND(AP85=1,AQ85=3),AND(AP85=2,AQ85=3)),"Moderada","No aplica para Corrupción"))),IF(AP85+AQ85=0,"",IF(OR(AND(AP85=3,AQ85=4),(AND(AP85=2,AQ85=5)),(AND(AP85=1,AQ85=5))),"Extrema",IF(OR(AND(AP85=3,AQ85=1),(AND(AP85=2,AQ85=2))),"Baja",IF(OR(AND(AP85=4,AQ85=1),AND(AP85=3,AQ85=2),AND(AP85=2,AQ85=3),AND(AP85=1,AQ85=3)),"Moderada",IF(AP85+AQ85&gt;=8,"Extrema",IF(AP85+AQ85&lt;4,"Baja",IF(AP85+AQ85&gt;=6,"Alta","Alta"))))))))</f>
        <v>Baja</v>
      </c>
      <c r="AS85" s="859" t="s">
        <v>202</v>
      </c>
      <c r="AT85" s="119" t="s">
        <v>1125</v>
      </c>
      <c r="AU85" s="826" t="s">
        <v>1130</v>
      </c>
      <c r="AV85" s="826" t="s">
        <v>1131</v>
      </c>
      <c r="AW85" s="826" t="s">
        <v>1132</v>
      </c>
      <c r="AX85" s="842">
        <v>43466</v>
      </c>
      <c r="AY85" s="843">
        <v>43830</v>
      </c>
      <c r="AZ85" s="403" t="s">
        <v>1399</v>
      </c>
      <c r="BA85" s="445">
        <v>1</v>
      </c>
      <c r="BB85" s="388" t="s">
        <v>1400</v>
      </c>
      <c r="BC85" s="387" t="s">
        <v>1401</v>
      </c>
      <c r="BD85" s="592"/>
    </row>
    <row r="86" spans="1:56" ht="96.75" customHeight="1" thickBot="1">
      <c r="A86" s="860"/>
      <c r="B86" s="832"/>
      <c r="C86" s="860"/>
      <c r="D86" s="827"/>
      <c r="E86" s="827"/>
      <c r="F86" s="105" t="s">
        <v>1120</v>
      </c>
      <c r="G86" s="832"/>
      <c r="H86" s="834"/>
      <c r="I86" s="827"/>
      <c r="J86" s="836"/>
      <c r="K86" s="319" t="s">
        <v>102</v>
      </c>
      <c r="L86" s="322" t="s">
        <v>1126</v>
      </c>
      <c r="M86" s="312" t="s">
        <v>509</v>
      </c>
      <c r="N86" s="121">
        <f t="shared" si="111"/>
        <v>15</v>
      </c>
      <c r="O86" s="266" t="s">
        <v>289</v>
      </c>
      <c r="P86" s="121">
        <f>IF(O86="Adecuado",15,0)</f>
        <v>15</v>
      </c>
      <c r="Q86" s="266" t="s">
        <v>291</v>
      </c>
      <c r="R86" s="121">
        <f>IF(Q86="Oportuna",15,0)</f>
        <v>15</v>
      </c>
      <c r="S86" s="266" t="s">
        <v>303</v>
      </c>
      <c r="T86" s="121">
        <f>IF(S86="Prevenir",15,IF(S86="Detectar",10,0))</f>
        <v>15</v>
      </c>
      <c r="U86" s="266" t="s">
        <v>295</v>
      </c>
      <c r="V86" s="121">
        <f>IF(U86="Confiable",15,0)</f>
        <v>15</v>
      </c>
      <c r="W86" s="266" t="s">
        <v>297</v>
      </c>
      <c r="X86" s="121">
        <f>IF(W86="Se investigan y resuelven oportunamente",15,0)</f>
        <v>15</v>
      </c>
      <c r="Y86" s="266" t="s">
        <v>299</v>
      </c>
      <c r="Z86" s="121">
        <f t="shared" si="134"/>
        <v>10</v>
      </c>
      <c r="AA86" s="136">
        <f t="shared" si="135"/>
        <v>100</v>
      </c>
      <c r="AB86" s="258" t="str">
        <f t="shared" si="136"/>
        <v>Fuerte</v>
      </c>
      <c r="AC86" s="260" t="s">
        <v>1204</v>
      </c>
      <c r="AD86" s="257" t="str">
        <f>IF(AC86="Siempre se ejecuta","Fuerte",IF(AC86="Algunas veces","Moderado",IF(AC86="no se ejecuta","Débil","")))</f>
        <v>Fuerte</v>
      </c>
      <c r="AE86" s="257" t="str">
        <f t="shared" si="137"/>
        <v>FuerteFuerte</v>
      </c>
      <c r="AF86" s="257" t="str">
        <f>IFERROR(VLOOKUP(AE86,PARAMETROS!$BH$2:$BJ$10,3,FALSE),"")</f>
        <v>Fuerte</v>
      </c>
      <c r="AG86" s="257">
        <f t="shared" si="138"/>
        <v>100</v>
      </c>
      <c r="AH86" s="257" t="str">
        <f>IFERROR(VLOOKUP(AE86,PARAMETROS!$BH$2:$BJ$10,2,FALSE),"")</f>
        <v>No</v>
      </c>
      <c r="AI86" s="838"/>
      <c r="AJ86" s="840"/>
      <c r="AK86" s="841"/>
      <c r="AL86" s="841"/>
      <c r="AM86" s="845"/>
      <c r="AN86" s="847"/>
      <c r="AO86" s="849"/>
      <c r="AP86" s="884"/>
      <c r="AQ86" s="885"/>
      <c r="AR86" s="887"/>
      <c r="AS86" s="860"/>
      <c r="AT86" s="105" t="s">
        <v>1126</v>
      </c>
      <c r="AU86" s="827"/>
      <c r="AV86" s="827"/>
      <c r="AW86" s="827"/>
      <c r="AX86" s="827"/>
      <c r="AY86" s="832"/>
      <c r="AZ86" s="403" t="s">
        <v>1402</v>
      </c>
      <c r="BA86" s="445">
        <v>1</v>
      </c>
      <c r="BB86" s="388" t="s">
        <v>1403</v>
      </c>
      <c r="BC86" s="387" t="s">
        <v>1401</v>
      </c>
      <c r="BD86" s="813"/>
    </row>
    <row r="87" spans="1:56" ht="105.75" customHeight="1" thickBot="1">
      <c r="A87" s="860"/>
      <c r="B87" s="832"/>
      <c r="C87" s="860"/>
      <c r="D87" s="827"/>
      <c r="E87" s="827"/>
      <c r="F87" s="105" t="s">
        <v>1121</v>
      </c>
      <c r="G87" s="832"/>
      <c r="H87" s="834"/>
      <c r="I87" s="827"/>
      <c r="J87" s="836"/>
      <c r="K87" s="319" t="s">
        <v>94</v>
      </c>
      <c r="L87" s="322" t="s">
        <v>1127</v>
      </c>
      <c r="M87" s="312" t="s">
        <v>509</v>
      </c>
      <c r="N87" s="121">
        <f t="shared" si="111"/>
        <v>15</v>
      </c>
      <c r="O87" s="266" t="s">
        <v>289</v>
      </c>
      <c r="P87" s="121">
        <f>IF(O87="Adecuado",15,0)</f>
        <v>15</v>
      </c>
      <c r="Q87" s="266" t="s">
        <v>291</v>
      </c>
      <c r="R87" s="121">
        <f>IF(Q87="Oportuna",15,0)</f>
        <v>15</v>
      </c>
      <c r="S87" s="266" t="s">
        <v>303</v>
      </c>
      <c r="T87" s="121">
        <f>IF(S87="Prevenir",15,IF(S87="Detectar",10,0))</f>
        <v>15</v>
      </c>
      <c r="U87" s="266" t="s">
        <v>295</v>
      </c>
      <c r="V87" s="121">
        <f>IF(U87="Confiable",15,0)</f>
        <v>15</v>
      </c>
      <c r="W87" s="266" t="s">
        <v>297</v>
      </c>
      <c r="X87" s="121">
        <f>IF(W87="Se investigan y resuelven oportunamente",15,0)</f>
        <v>15</v>
      </c>
      <c r="Y87" s="266" t="s">
        <v>299</v>
      </c>
      <c r="Z87" s="121">
        <f t="shared" si="134"/>
        <v>10</v>
      </c>
      <c r="AA87" s="136">
        <f t="shared" si="135"/>
        <v>100</v>
      </c>
      <c r="AB87" s="258" t="str">
        <f t="shared" si="136"/>
        <v>Fuerte</v>
      </c>
      <c r="AC87" s="260" t="s">
        <v>1204</v>
      </c>
      <c r="AD87" s="257" t="str">
        <f>IF(AC87="Siempre se ejecuta","Fuerte",IF(AC87="Algunas veces","Moderado",IF(AC87="no se ejecuta","Débil","")))</f>
        <v>Fuerte</v>
      </c>
      <c r="AE87" s="257" t="str">
        <f t="shared" si="137"/>
        <v>FuerteFuerte</v>
      </c>
      <c r="AF87" s="257" t="str">
        <f>IFERROR(VLOOKUP(AE87,PARAMETROS!$BH$2:$BJ$10,3,FALSE),"")</f>
        <v>Fuerte</v>
      </c>
      <c r="AG87" s="257">
        <f t="shared" si="138"/>
        <v>100</v>
      </c>
      <c r="AH87" s="257" t="str">
        <f>IFERROR(VLOOKUP(AE87,PARAMETROS!$BH$2:$BJ$10,2,FALSE),"")</f>
        <v>No</v>
      </c>
      <c r="AI87" s="838"/>
      <c r="AJ87" s="840"/>
      <c r="AK87" s="841"/>
      <c r="AL87" s="841"/>
      <c r="AM87" s="845"/>
      <c r="AN87" s="847"/>
      <c r="AO87" s="849"/>
      <c r="AP87" s="884"/>
      <c r="AQ87" s="885"/>
      <c r="AR87" s="887"/>
      <c r="AS87" s="860"/>
      <c r="AT87" s="105" t="s">
        <v>1127</v>
      </c>
      <c r="AU87" s="827"/>
      <c r="AV87" s="827"/>
      <c r="AW87" s="827"/>
      <c r="AX87" s="827"/>
      <c r="AY87" s="832"/>
      <c r="AZ87" s="403" t="s">
        <v>1404</v>
      </c>
      <c r="BA87" s="445">
        <v>1</v>
      </c>
      <c r="BB87" s="388" t="s">
        <v>1403</v>
      </c>
      <c r="BC87" s="387" t="s">
        <v>1401</v>
      </c>
      <c r="BD87" s="813"/>
    </row>
    <row r="88" spans="1:56" ht="99" customHeight="1" thickBot="1">
      <c r="A88" s="860"/>
      <c r="B88" s="832"/>
      <c r="C88" s="860"/>
      <c r="D88" s="827"/>
      <c r="E88" s="827"/>
      <c r="F88" s="105" t="s">
        <v>1122</v>
      </c>
      <c r="G88" s="832"/>
      <c r="H88" s="834"/>
      <c r="I88" s="827"/>
      <c r="J88" s="836"/>
      <c r="K88" s="319" t="s">
        <v>98</v>
      </c>
      <c r="L88" s="322" t="s">
        <v>1128</v>
      </c>
      <c r="M88" s="312" t="s">
        <v>509</v>
      </c>
      <c r="N88" s="121">
        <f t="shared" si="111"/>
        <v>15</v>
      </c>
      <c r="O88" s="266" t="s">
        <v>289</v>
      </c>
      <c r="P88" s="121">
        <f>IF(O88="Adecuado",15,0)</f>
        <v>15</v>
      </c>
      <c r="Q88" s="266" t="s">
        <v>291</v>
      </c>
      <c r="R88" s="121">
        <f>IF(Q88="Oportuna",15,0)</f>
        <v>15</v>
      </c>
      <c r="S88" s="266" t="s">
        <v>303</v>
      </c>
      <c r="T88" s="121">
        <f>IF(S88="Prevenir",15,IF(S88="Detectar",10,0))</f>
        <v>15</v>
      </c>
      <c r="U88" s="266" t="s">
        <v>295</v>
      </c>
      <c r="V88" s="121">
        <f>IF(U88="Confiable",15,0)</f>
        <v>15</v>
      </c>
      <c r="W88" s="266" t="s">
        <v>297</v>
      </c>
      <c r="X88" s="121">
        <f>IF(W88="Se investigan y resuelven oportunamente",15,0)</f>
        <v>15</v>
      </c>
      <c r="Y88" s="266" t="s">
        <v>299</v>
      </c>
      <c r="Z88" s="121">
        <f t="shared" si="134"/>
        <v>10</v>
      </c>
      <c r="AA88" s="136">
        <f t="shared" si="135"/>
        <v>100</v>
      </c>
      <c r="AB88" s="258" t="str">
        <f t="shared" si="136"/>
        <v>Fuerte</v>
      </c>
      <c r="AC88" s="260" t="s">
        <v>1204</v>
      </c>
      <c r="AD88" s="257" t="str">
        <f>IF(AC88="Siempre se ejecuta","Fuerte",IF(AC88="Algunas veces","Moderado",IF(AC88="no se ejecuta","Débil","")))</f>
        <v>Fuerte</v>
      </c>
      <c r="AE88" s="257" t="str">
        <f t="shared" si="137"/>
        <v>FuerteFuerte</v>
      </c>
      <c r="AF88" s="257" t="str">
        <f>IFERROR(VLOOKUP(AE88,PARAMETROS!$BH$2:$BJ$10,3,FALSE),"")</f>
        <v>Fuerte</v>
      </c>
      <c r="AG88" s="257">
        <f t="shared" si="138"/>
        <v>100</v>
      </c>
      <c r="AH88" s="257" t="str">
        <f>IFERROR(VLOOKUP(AE88,PARAMETROS!$BH$2:$BJ$10,2,FALSE),"")</f>
        <v>No</v>
      </c>
      <c r="AI88" s="838"/>
      <c r="AJ88" s="840"/>
      <c r="AK88" s="841"/>
      <c r="AL88" s="841"/>
      <c r="AM88" s="845"/>
      <c r="AN88" s="847"/>
      <c r="AO88" s="849"/>
      <c r="AP88" s="884"/>
      <c r="AQ88" s="885"/>
      <c r="AR88" s="887"/>
      <c r="AS88" s="860"/>
      <c r="AT88" s="105" t="s">
        <v>1128</v>
      </c>
      <c r="AU88" s="827"/>
      <c r="AV88" s="827"/>
      <c r="AW88" s="827"/>
      <c r="AX88" s="827"/>
      <c r="AY88" s="832"/>
      <c r="AZ88" s="403" t="s">
        <v>1405</v>
      </c>
      <c r="BA88" s="445">
        <v>0.9</v>
      </c>
      <c r="BB88" s="388" t="s">
        <v>1406</v>
      </c>
      <c r="BC88" s="387" t="s">
        <v>1401</v>
      </c>
      <c r="BD88" s="813"/>
    </row>
    <row r="89" spans="1:56" ht="87.75" customHeight="1" thickBot="1">
      <c r="A89" s="860"/>
      <c r="B89" s="832"/>
      <c r="C89" s="860"/>
      <c r="D89" s="827"/>
      <c r="E89" s="827"/>
      <c r="F89" s="105" t="s">
        <v>1123</v>
      </c>
      <c r="G89" s="832"/>
      <c r="H89" s="834"/>
      <c r="I89" s="827"/>
      <c r="J89" s="864"/>
      <c r="K89" s="319" t="s">
        <v>98</v>
      </c>
      <c r="L89" s="322" t="s">
        <v>1128</v>
      </c>
      <c r="M89" s="314" t="s">
        <v>509</v>
      </c>
      <c r="N89" s="98">
        <f t="shared" si="111"/>
        <v>15</v>
      </c>
      <c r="O89" s="266" t="s">
        <v>289</v>
      </c>
      <c r="P89" s="98">
        <f t="shared" ref="P89:P90" si="141">IF(O89="Adecuado",15,0)</f>
        <v>15</v>
      </c>
      <c r="Q89" s="266" t="s">
        <v>291</v>
      </c>
      <c r="R89" s="98">
        <f t="shared" ref="R89:R90" si="142">IF(Q89="Oportuna",15,0)</f>
        <v>15</v>
      </c>
      <c r="S89" s="266" t="s">
        <v>303</v>
      </c>
      <c r="T89" s="98">
        <f t="shared" ref="T89:T90" si="143">IF(S89="Prevenir",15,IF(S89="Detectar",10,0))</f>
        <v>15</v>
      </c>
      <c r="U89" s="266" t="s">
        <v>295</v>
      </c>
      <c r="V89" s="98">
        <f t="shared" ref="V89:V90" si="144">IF(U89="Confiable",15,0)</f>
        <v>15</v>
      </c>
      <c r="W89" s="266" t="s">
        <v>297</v>
      </c>
      <c r="X89" s="98">
        <f t="shared" ref="X89:X90" si="145">IF(W89="Se investigan y resuelven oportunamente",15,0)</f>
        <v>15</v>
      </c>
      <c r="Y89" s="266" t="s">
        <v>299</v>
      </c>
      <c r="Z89" s="98">
        <f t="shared" si="134"/>
        <v>10</v>
      </c>
      <c r="AA89" s="137">
        <f t="shared" si="135"/>
        <v>100</v>
      </c>
      <c r="AB89" s="258" t="str">
        <f t="shared" si="136"/>
        <v>Fuerte</v>
      </c>
      <c r="AC89" s="260" t="s">
        <v>1204</v>
      </c>
      <c r="AD89" s="258" t="str">
        <f t="shared" ref="AD89:AD90" si="146">IF(AC89="Siempre se ejecuta","Fuerte",IF(AC89="Algunas veces","Moderado",IF(AC89="no se ejecuta","Débil","")))</f>
        <v>Fuerte</v>
      </c>
      <c r="AE89" s="258" t="str">
        <f t="shared" si="137"/>
        <v>FuerteFuerte</v>
      </c>
      <c r="AF89" s="258" t="str">
        <f>IFERROR(VLOOKUP(AE89,PARAMETROS!$BH$2:$BJ$10,3,FALSE),"")</f>
        <v>Fuerte</v>
      </c>
      <c r="AG89" s="258">
        <f t="shared" si="138"/>
        <v>100</v>
      </c>
      <c r="AH89" s="258" t="str">
        <f>IFERROR(VLOOKUP(AE89,PARAMETROS!$BH$2:$BJ$10,2,FALSE),"")</f>
        <v>No</v>
      </c>
      <c r="AI89" s="866"/>
      <c r="AJ89" s="868"/>
      <c r="AK89" s="841"/>
      <c r="AL89" s="841"/>
      <c r="AM89" s="841"/>
      <c r="AN89" s="871"/>
      <c r="AO89" s="873"/>
      <c r="AP89" s="879"/>
      <c r="AQ89" s="882"/>
      <c r="AR89" s="891"/>
      <c r="AS89" s="860"/>
      <c r="AT89" s="105" t="s">
        <v>1128</v>
      </c>
      <c r="AU89" s="827"/>
      <c r="AV89" s="827"/>
      <c r="AW89" s="827"/>
      <c r="AX89" s="827"/>
      <c r="AY89" s="832"/>
      <c r="AZ89" s="403" t="s">
        <v>1405</v>
      </c>
      <c r="BA89" s="445">
        <f>(7800*100%)/8667</f>
        <v>0.8999653859466944</v>
      </c>
      <c r="BB89" s="388" t="s">
        <v>1406</v>
      </c>
      <c r="BC89" s="387" t="s">
        <v>1401</v>
      </c>
      <c r="BD89" s="813"/>
    </row>
    <row r="90" spans="1:56" ht="184.5" customHeight="1" thickBot="1">
      <c r="A90" s="861"/>
      <c r="B90" s="858"/>
      <c r="C90" s="861"/>
      <c r="D90" s="862"/>
      <c r="E90" s="862"/>
      <c r="F90" s="106" t="s">
        <v>1124</v>
      </c>
      <c r="G90" s="858"/>
      <c r="H90" s="863"/>
      <c r="I90" s="862"/>
      <c r="J90" s="865"/>
      <c r="K90" s="321" t="s">
        <v>90</v>
      </c>
      <c r="L90" s="324" t="s">
        <v>1129</v>
      </c>
      <c r="M90" s="315" t="s">
        <v>509</v>
      </c>
      <c r="N90" s="122">
        <f t="shared" ref="N90" si="147">IF(M90="Asignado",15,0)</f>
        <v>15</v>
      </c>
      <c r="O90" s="266" t="s">
        <v>289</v>
      </c>
      <c r="P90" s="122">
        <f t="shared" si="141"/>
        <v>15</v>
      </c>
      <c r="Q90" s="266" t="s">
        <v>291</v>
      </c>
      <c r="R90" s="122">
        <f t="shared" si="142"/>
        <v>15</v>
      </c>
      <c r="S90" s="266" t="s">
        <v>303</v>
      </c>
      <c r="T90" s="122">
        <f t="shared" si="143"/>
        <v>15</v>
      </c>
      <c r="U90" s="266" t="s">
        <v>295</v>
      </c>
      <c r="V90" s="122">
        <f t="shared" si="144"/>
        <v>15</v>
      </c>
      <c r="W90" s="266" t="s">
        <v>297</v>
      </c>
      <c r="X90" s="122">
        <f t="shared" si="145"/>
        <v>15</v>
      </c>
      <c r="Y90" s="266" t="s">
        <v>299</v>
      </c>
      <c r="Z90" s="122">
        <f t="shared" si="134"/>
        <v>10</v>
      </c>
      <c r="AA90" s="138">
        <f t="shared" si="135"/>
        <v>100</v>
      </c>
      <c r="AB90" s="135" t="str">
        <f t="shared" si="136"/>
        <v>Fuerte</v>
      </c>
      <c r="AC90" s="260" t="s">
        <v>1204</v>
      </c>
      <c r="AD90" s="135" t="str">
        <f t="shared" si="146"/>
        <v>Fuerte</v>
      </c>
      <c r="AE90" s="135" t="str">
        <f t="shared" si="137"/>
        <v>FuerteFuerte</v>
      </c>
      <c r="AF90" s="135" t="str">
        <f>IFERROR(VLOOKUP(AE90,PARAMETROS!$BH$2:$BJ$10,3,FALSE),"")</f>
        <v>Fuerte</v>
      </c>
      <c r="AG90" s="135">
        <f t="shared" si="138"/>
        <v>100</v>
      </c>
      <c r="AH90" s="135" t="str">
        <f>IFERROR(VLOOKUP(AE90,PARAMETROS!$BH$2:$BJ$10,2,FALSE),"")</f>
        <v>No</v>
      </c>
      <c r="AI90" s="867"/>
      <c r="AJ90" s="869"/>
      <c r="AK90" s="841"/>
      <c r="AL90" s="841"/>
      <c r="AM90" s="870"/>
      <c r="AN90" s="872"/>
      <c r="AO90" s="874"/>
      <c r="AP90" s="880"/>
      <c r="AQ90" s="883"/>
      <c r="AR90" s="892"/>
      <c r="AS90" s="861"/>
      <c r="AT90" s="106" t="s">
        <v>1129</v>
      </c>
      <c r="AU90" s="862"/>
      <c r="AV90" s="862"/>
      <c r="AW90" s="862"/>
      <c r="AX90" s="862"/>
      <c r="AY90" s="858"/>
      <c r="AZ90" s="403" t="s">
        <v>1407</v>
      </c>
      <c r="BA90" s="468">
        <f>((7*100)/12)/100</f>
        <v>0.58333333333333337</v>
      </c>
      <c r="BB90" s="388" t="s">
        <v>1408</v>
      </c>
      <c r="BC90" s="387" t="s">
        <v>1401</v>
      </c>
      <c r="BD90" s="799"/>
    </row>
    <row r="91" spans="1:56" ht="162.75" customHeight="1" thickBot="1">
      <c r="A91" s="859" t="s">
        <v>68</v>
      </c>
      <c r="B91" s="831" t="s">
        <v>71</v>
      </c>
      <c r="C91" s="859" t="s">
        <v>190</v>
      </c>
      <c r="D91" s="826" t="s">
        <v>1359</v>
      </c>
      <c r="E91" s="826" t="s">
        <v>75</v>
      </c>
      <c r="F91" s="275" t="s">
        <v>1133</v>
      </c>
      <c r="G91" s="831" t="s">
        <v>1134</v>
      </c>
      <c r="H91" s="833">
        <v>3</v>
      </c>
      <c r="I91" s="826">
        <v>2</v>
      </c>
      <c r="J91" s="835" t="str">
        <f>IF(E91="8. Corrupción",IF(OR(AND(H91=1,I91=5),AND(H91=2,I91=5),AND(H91=3,I91=4),(H91+I91&gt;=8)),"Extrema",IF(OR(AND(H91=1,I91=4),AND(H91=2,I91=4),AND(H91=4,I91=3),AND(H91=3,I91=3)),"Alta",IF(OR(AND(H91=1,I91=3),AND(H91=2,I91=3)),"Moderada","No aplica para Corrupción"))),IF(H91+I91=0,"",IF(OR(AND(H91=3,I91=4),(AND(H91=2,I91=5)),(AND(H91=1,I91=5))),"Extrema",IF(OR(AND(H91=3,I91=1),(AND(H91=2,I91=2))),"Baja",IF(OR(AND(H91=4,I91=1),AND(H91=3,I91=2),AND(H91=2,I91=3),AND(H91=1,I91=3)),"Moderada",IF(H91+I91&gt;=8,"Extrema",IF(H91+I91&lt;4,"Baja",IF(H91+I91&gt;=6,"Alta","Alta"))))))))</f>
        <v>Moderada</v>
      </c>
      <c r="K91" s="318" t="s">
        <v>105</v>
      </c>
      <c r="L91" s="343" t="s">
        <v>1138</v>
      </c>
      <c r="M91" s="313" t="s">
        <v>509</v>
      </c>
      <c r="N91" s="121">
        <f>IF(M91="Asignado",15,0)</f>
        <v>15</v>
      </c>
      <c r="O91" s="266" t="s">
        <v>289</v>
      </c>
      <c r="P91" s="121">
        <f>IF(O91="Adecuado",15,0)</f>
        <v>15</v>
      </c>
      <c r="Q91" s="266" t="s">
        <v>291</v>
      </c>
      <c r="R91" s="121">
        <f>IF(Q91="Oportuna",15,0)</f>
        <v>15</v>
      </c>
      <c r="S91" s="266" t="s">
        <v>303</v>
      </c>
      <c r="T91" s="121">
        <f>IF(S91="Prevenir",15,IF(S91="Detectar",10,0))</f>
        <v>15</v>
      </c>
      <c r="U91" s="266" t="s">
        <v>295</v>
      </c>
      <c r="V91" s="121">
        <f>IF(U91="Confiable",15,0)</f>
        <v>15</v>
      </c>
      <c r="W91" s="266" t="s">
        <v>297</v>
      </c>
      <c r="X91" s="121">
        <f>IF(W91="Se investigan y resuelven oportunamente",15,0)</f>
        <v>15</v>
      </c>
      <c r="Y91" s="266" t="s">
        <v>299</v>
      </c>
      <c r="Z91" s="121">
        <f t="shared" ref="Z91:Z94" si="148">IF(Y91="Completa",10,IF(Y91="incompleta",5,0))</f>
        <v>10</v>
      </c>
      <c r="AA91" s="136">
        <f t="shared" ref="AA91:AA94" si="149">N91+P91+R91+T91+V91+X91+Z91</f>
        <v>100</v>
      </c>
      <c r="AB91" s="257" t="str">
        <f t="shared" ref="AB91:AB94" si="150">IF(AA91&gt;=96,"Fuerte",IF(AA91&gt;=86,"Moderado",IF(AA91&gt;=0,"Débil","")))</f>
        <v>Fuerte</v>
      </c>
      <c r="AC91" s="260" t="s">
        <v>1204</v>
      </c>
      <c r="AD91" s="257" t="str">
        <f>IF(AC91="Siempre se ejecuta","Fuerte",IF(AC91="Algunas veces","Moderado",IF(AC91="no se ejecuta","Débil","")))</f>
        <v>Fuerte</v>
      </c>
      <c r="AE91" s="257" t="str">
        <f t="shared" ref="AE91:AE94" si="151">AB91&amp;AD91</f>
        <v>FuerteFuerte</v>
      </c>
      <c r="AF91" s="257" t="str">
        <f>IFERROR(VLOOKUP(AE91,PARAMETROS!$BH$2:$BJ$10,3,FALSE),"")</f>
        <v>Fuerte</v>
      </c>
      <c r="AG91" s="257">
        <f t="shared" ref="AG91:AG94" si="152">IF(AF91="fuerte",100,IF(AF91="Moderado",50,IF(AF91="débil",0,"")))</f>
        <v>100</v>
      </c>
      <c r="AH91" s="257" t="str">
        <f>IFERROR(VLOOKUP(AE91,PARAMETROS!$BH$2:$BJ$10,2,FALSE),"")</f>
        <v>No</v>
      </c>
      <c r="AI91" s="837">
        <f>IFERROR(AVERAGE(AG91:AG94),0)</f>
        <v>100</v>
      </c>
      <c r="AJ91" s="839" t="str">
        <f>IF(AI91&gt;=100,"Fuerte",IF(AI91&gt;=50,"Moderado",IF(AI91&gt;=0,"Débil","")))</f>
        <v>Fuerte</v>
      </c>
      <c r="AK91" s="841" t="s">
        <v>1205</v>
      </c>
      <c r="AL91" s="841" t="s">
        <v>559</v>
      </c>
      <c r="AM91" s="844" t="str">
        <f>+AJ91&amp;AK91&amp;AL91</f>
        <v>FuerteDirectamenteIndirectamente</v>
      </c>
      <c r="AN91" s="846">
        <f>IFERROR(VLOOKUP(AM91,PARAMETROS!$BD$1:$BG$9,2,FALSE),0)</f>
        <v>2</v>
      </c>
      <c r="AO91" s="848">
        <f>IF(E91&lt;&gt;"8. Corrupción",IFERROR(VLOOKUP(AM91,PARAMETROS!$BD$1:$BG$9,3,FALSE),0),0)</f>
        <v>1</v>
      </c>
      <c r="AP91" s="878">
        <f>IF(H91 ="",0,IF(H91-AN91&lt;=0,1,H91-AN91))</f>
        <v>1</v>
      </c>
      <c r="AQ91" s="881">
        <f t="shared" ref="AQ91" si="153">IF(E91&lt;&gt;"8. Corrupción",IF(I91="",0,IF(I91-AO91=0,1,I91-AO91)),I91)</f>
        <v>1</v>
      </c>
      <c r="AR91" s="886" t="str">
        <f t="shared" ref="AR91" si="154">IF(E91="8. Corrupción",IF(OR(AND(AP91=1,AQ91=5),AND(AP91=2,AQ91=5),AND(AP91=3,AQ91=4),(AP91+AQ91&gt;=8)),"Extrema",IF(OR(AND(AP91=1,AQ91=4),AND(AP91=2,AQ91=4),AND(AP91=4,AQ91=3),AND(AP91=3,AQ91=3)),"Alta",IF(OR(AND(AP91=1,AQ91=3),AND(AP91=2,AQ91=3)),"Moderada","No aplica para Corrupción"))),IF(AP91+AQ91=0,"",IF(OR(AND(AP91=3,AQ91=4),(AND(AP91=2,AQ91=5)),(AND(AP91=1,AQ91=5))),"Extrema",IF(OR(AND(AP91=3,AQ91=1),(AND(AP91=2,AQ91=2))),"Baja",IF(OR(AND(AP91=4,AQ91=1),AND(AP91=3,AQ91=2),AND(AP91=2,AQ91=3),AND(AP91=1,AQ91=3)),"Moderada",IF(AP91+AQ91&gt;=8,"Extrema",IF(AP91+AQ91&lt;4,"Baja",IF(AP91+AQ91&gt;=6,"Alta","Alta"))))))))</f>
        <v>Baja</v>
      </c>
      <c r="AS91" s="859" t="s">
        <v>202</v>
      </c>
      <c r="AT91" s="917" t="s">
        <v>1382</v>
      </c>
      <c r="AU91" s="826" t="s">
        <v>1139</v>
      </c>
      <c r="AV91" s="826" t="s">
        <v>1115</v>
      </c>
      <c r="AW91" s="826" t="s">
        <v>1140</v>
      </c>
      <c r="AX91" s="842">
        <v>43467</v>
      </c>
      <c r="AY91" s="843">
        <v>43830</v>
      </c>
      <c r="AZ91" s="907" t="s">
        <v>1412</v>
      </c>
      <c r="BA91" s="910">
        <v>1</v>
      </c>
      <c r="BB91" s="907" t="s">
        <v>1413</v>
      </c>
      <c r="BC91" s="913" t="s">
        <v>1401</v>
      </c>
      <c r="BD91" s="592"/>
    </row>
    <row r="92" spans="1:56" ht="147" customHeight="1">
      <c r="A92" s="860"/>
      <c r="B92" s="832"/>
      <c r="C92" s="860"/>
      <c r="D92" s="827"/>
      <c r="E92" s="827"/>
      <c r="F92" s="265" t="s">
        <v>1135</v>
      </c>
      <c r="G92" s="832"/>
      <c r="H92" s="834"/>
      <c r="I92" s="827"/>
      <c r="J92" s="836"/>
      <c r="K92" s="319" t="s">
        <v>98</v>
      </c>
      <c r="L92" s="323" t="s">
        <v>1138</v>
      </c>
      <c r="M92" s="312" t="s">
        <v>509</v>
      </c>
      <c r="N92" s="121">
        <f>IF(M92="Asignado",15,0)</f>
        <v>15</v>
      </c>
      <c r="O92" s="266" t="s">
        <v>289</v>
      </c>
      <c r="P92" s="121">
        <f>IF(O92="Adecuado",15,0)</f>
        <v>15</v>
      </c>
      <c r="Q92" s="266" t="s">
        <v>291</v>
      </c>
      <c r="R92" s="121">
        <f>IF(Q92="Oportuna",15,0)</f>
        <v>15</v>
      </c>
      <c r="S92" s="266" t="s">
        <v>303</v>
      </c>
      <c r="T92" s="121">
        <f>IF(S92="Prevenir",15,IF(S92="Detectar",10,0))</f>
        <v>15</v>
      </c>
      <c r="U92" s="266" t="s">
        <v>295</v>
      </c>
      <c r="V92" s="121">
        <f>IF(U92="Confiable",15,0)</f>
        <v>15</v>
      </c>
      <c r="W92" s="266" t="s">
        <v>297</v>
      </c>
      <c r="X92" s="121">
        <f>IF(W92="Se investigan y resuelven oportunamente",15,0)</f>
        <v>15</v>
      </c>
      <c r="Y92" s="266" t="s">
        <v>299</v>
      </c>
      <c r="Z92" s="121">
        <f t="shared" si="148"/>
        <v>10</v>
      </c>
      <c r="AA92" s="136">
        <f t="shared" si="149"/>
        <v>100</v>
      </c>
      <c r="AB92" s="258" t="str">
        <f t="shared" si="150"/>
        <v>Fuerte</v>
      </c>
      <c r="AC92" s="260" t="s">
        <v>1204</v>
      </c>
      <c r="AD92" s="257" t="str">
        <f>IF(AC92="Siempre se ejecuta","Fuerte",IF(AC92="Algunas veces","Moderado",IF(AC92="no se ejecuta","Débil","")))</f>
        <v>Fuerte</v>
      </c>
      <c r="AE92" s="257" t="str">
        <f t="shared" si="151"/>
        <v>FuerteFuerte</v>
      </c>
      <c r="AF92" s="257" t="str">
        <f>IFERROR(VLOOKUP(AE92,PARAMETROS!$BH$2:$BJ$10,3,FALSE),"")</f>
        <v>Fuerte</v>
      </c>
      <c r="AG92" s="257">
        <f t="shared" si="152"/>
        <v>100</v>
      </c>
      <c r="AH92" s="257" t="str">
        <f>IFERROR(VLOOKUP(AE92,PARAMETROS!$BH$2:$BJ$10,2,FALSE),"")</f>
        <v>No</v>
      </c>
      <c r="AI92" s="838"/>
      <c r="AJ92" s="840"/>
      <c r="AK92" s="841"/>
      <c r="AL92" s="841"/>
      <c r="AM92" s="845"/>
      <c r="AN92" s="847"/>
      <c r="AO92" s="849"/>
      <c r="AP92" s="884"/>
      <c r="AQ92" s="885"/>
      <c r="AR92" s="887"/>
      <c r="AS92" s="860"/>
      <c r="AT92" s="918"/>
      <c r="AU92" s="827"/>
      <c r="AV92" s="827"/>
      <c r="AW92" s="827"/>
      <c r="AX92" s="827"/>
      <c r="AY92" s="832"/>
      <c r="AZ92" s="908"/>
      <c r="BA92" s="911"/>
      <c r="BB92" s="908"/>
      <c r="BC92" s="914"/>
      <c r="BD92" s="813"/>
    </row>
    <row r="93" spans="1:56" ht="132.75" customHeight="1">
      <c r="A93" s="860"/>
      <c r="B93" s="832"/>
      <c r="C93" s="860"/>
      <c r="D93" s="827"/>
      <c r="E93" s="827"/>
      <c r="F93" s="265" t="s">
        <v>1136</v>
      </c>
      <c r="G93" s="832"/>
      <c r="H93" s="834"/>
      <c r="I93" s="827"/>
      <c r="J93" s="864"/>
      <c r="K93" s="319" t="s">
        <v>105</v>
      </c>
      <c r="L93" s="323" t="s">
        <v>1138</v>
      </c>
      <c r="M93" s="314" t="s">
        <v>509</v>
      </c>
      <c r="N93" s="98">
        <f>IF(M93="Asignado",15,0)</f>
        <v>15</v>
      </c>
      <c r="O93" s="266" t="s">
        <v>289</v>
      </c>
      <c r="P93" s="98">
        <f t="shared" ref="P93:P94" si="155">IF(O93="Adecuado",15,0)</f>
        <v>15</v>
      </c>
      <c r="Q93" s="266" t="s">
        <v>291</v>
      </c>
      <c r="R93" s="98">
        <f t="shared" ref="R93:R94" si="156">IF(Q93="Oportuna",15,0)</f>
        <v>15</v>
      </c>
      <c r="S93" s="266" t="s">
        <v>303</v>
      </c>
      <c r="T93" s="98">
        <f t="shared" ref="T93:T94" si="157">IF(S93="Prevenir",15,IF(S93="Detectar",10,0))</f>
        <v>15</v>
      </c>
      <c r="U93" s="266" t="s">
        <v>295</v>
      </c>
      <c r="V93" s="98">
        <f t="shared" ref="V93:V94" si="158">IF(U93="Confiable",15,0)</f>
        <v>15</v>
      </c>
      <c r="W93" s="266" t="s">
        <v>297</v>
      </c>
      <c r="X93" s="98">
        <f t="shared" ref="X93:X94" si="159">IF(W93="Se investigan y resuelven oportunamente",15,0)</f>
        <v>15</v>
      </c>
      <c r="Y93" s="266" t="s">
        <v>299</v>
      </c>
      <c r="Z93" s="98">
        <f t="shared" si="148"/>
        <v>10</v>
      </c>
      <c r="AA93" s="137">
        <f t="shared" si="149"/>
        <v>100</v>
      </c>
      <c r="AB93" s="258" t="str">
        <f t="shared" si="150"/>
        <v>Fuerte</v>
      </c>
      <c r="AC93" s="260" t="s">
        <v>1204</v>
      </c>
      <c r="AD93" s="258" t="str">
        <f t="shared" ref="AD93:AD94" si="160">IF(AC93="Siempre se ejecuta","Fuerte",IF(AC93="Algunas veces","Moderado",IF(AC93="no se ejecuta","Débil","")))</f>
        <v>Fuerte</v>
      </c>
      <c r="AE93" s="258" t="str">
        <f t="shared" si="151"/>
        <v>FuerteFuerte</v>
      </c>
      <c r="AF93" s="258" t="str">
        <f>IFERROR(VLOOKUP(AE93,PARAMETROS!$BH$2:$BJ$10,3,FALSE),"")</f>
        <v>Fuerte</v>
      </c>
      <c r="AG93" s="258">
        <f t="shared" si="152"/>
        <v>100</v>
      </c>
      <c r="AH93" s="258" t="str">
        <f>IFERROR(VLOOKUP(AE93,PARAMETROS!$BH$2:$BJ$10,2,FALSE),"")</f>
        <v>No</v>
      </c>
      <c r="AI93" s="866"/>
      <c r="AJ93" s="868"/>
      <c r="AK93" s="841"/>
      <c r="AL93" s="841"/>
      <c r="AM93" s="841"/>
      <c r="AN93" s="871"/>
      <c r="AO93" s="873"/>
      <c r="AP93" s="879"/>
      <c r="AQ93" s="882"/>
      <c r="AR93" s="891"/>
      <c r="AS93" s="860"/>
      <c r="AT93" s="918"/>
      <c r="AU93" s="827"/>
      <c r="AV93" s="827"/>
      <c r="AW93" s="827"/>
      <c r="AX93" s="827"/>
      <c r="AY93" s="832"/>
      <c r="AZ93" s="908"/>
      <c r="BA93" s="911"/>
      <c r="BB93" s="908"/>
      <c r="BC93" s="914"/>
      <c r="BD93" s="813"/>
    </row>
    <row r="94" spans="1:56" ht="76.5" customHeight="1" thickBot="1">
      <c r="A94" s="861"/>
      <c r="B94" s="858"/>
      <c r="C94" s="861"/>
      <c r="D94" s="862"/>
      <c r="E94" s="862"/>
      <c r="F94" s="276" t="s">
        <v>1137</v>
      </c>
      <c r="G94" s="858"/>
      <c r="H94" s="863"/>
      <c r="I94" s="862"/>
      <c r="J94" s="865"/>
      <c r="K94" s="321" t="s">
        <v>90</v>
      </c>
      <c r="L94" s="344" t="s">
        <v>1370</v>
      </c>
      <c r="M94" s="315" t="s">
        <v>509</v>
      </c>
      <c r="N94" s="122">
        <f t="shared" ref="N94" si="161">IF(M94="Asignado",15,0)</f>
        <v>15</v>
      </c>
      <c r="O94" s="266" t="s">
        <v>289</v>
      </c>
      <c r="P94" s="122">
        <f t="shared" si="155"/>
        <v>15</v>
      </c>
      <c r="Q94" s="266" t="s">
        <v>291</v>
      </c>
      <c r="R94" s="122">
        <f t="shared" si="156"/>
        <v>15</v>
      </c>
      <c r="S94" s="266" t="s">
        <v>303</v>
      </c>
      <c r="T94" s="122">
        <f t="shared" si="157"/>
        <v>15</v>
      </c>
      <c r="U94" s="266" t="s">
        <v>295</v>
      </c>
      <c r="V94" s="122">
        <f t="shared" si="158"/>
        <v>15</v>
      </c>
      <c r="W94" s="266" t="s">
        <v>297</v>
      </c>
      <c r="X94" s="122">
        <f t="shared" si="159"/>
        <v>15</v>
      </c>
      <c r="Y94" s="266" t="s">
        <v>299</v>
      </c>
      <c r="Z94" s="122">
        <f t="shared" si="148"/>
        <v>10</v>
      </c>
      <c r="AA94" s="138">
        <f t="shared" si="149"/>
        <v>100</v>
      </c>
      <c r="AB94" s="135" t="str">
        <f t="shared" si="150"/>
        <v>Fuerte</v>
      </c>
      <c r="AC94" s="260" t="s">
        <v>1204</v>
      </c>
      <c r="AD94" s="135" t="str">
        <f t="shared" si="160"/>
        <v>Fuerte</v>
      </c>
      <c r="AE94" s="135" t="str">
        <f t="shared" si="151"/>
        <v>FuerteFuerte</v>
      </c>
      <c r="AF94" s="135" t="str">
        <f>IFERROR(VLOOKUP(AE94,PARAMETROS!$BH$2:$BJ$10,3,FALSE),"")</f>
        <v>Fuerte</v>
      </c>
      <c r="AG94" s="135">
        <f t="shared" si="152"/>
        <v>100</v>
      </c>
      <c r="AH94" s="135" t="str">
        <f>IFERROR(VLOOKUP(AE94,PARAMETROS!$BH$2:$BJ$10,2,FALSE),"")</f>
        <v>No</v>
      </c>
      <c r="AI94" s="867"/>
      <c r="AJ94" s="869"/>
      <c r="AK94" s="841"/>
      <c r="AL94" s="841"/>
      <c r="AM94" s="870"/>
      <c r="AN94" s="872"/>
      <c r="AO94" s="874"/>
      <c r="AP94" s="880"/>
      <c r="AQ94" s="883"/>
      <c r="AR94" s="892"/>
      <c r="AS94" s="861"/>
      <c r="AT94" s="919"/>
      <c r="AU94" s="862"/>
      <c r="AV94" s="862"/>
      <c r="AW94" s="862"/>
      <c r="AX94" s="862"/>
      <c r="AY94" s="858"/>
      <c r="AZ94" s="909"/>
      <c r="BA94" s="912"/>
      <c r="BB94" s="909"/>
      <c r="BC94" s="915"/>
      <c r="BD94" s="799"/>
    </row>
    <row r="95" spans="1:56" ht="176.25" customHeight="1" thickBot="1">
      <c r="A95" s="268"/>
      <c r="B95" s="345" t="s">
        <v>26</v>
      </c>
      <c r="C95" s="346" t="s">
        <v>190</v>
      </c>
      <c r="D95" s="347" t="s">
        <v>1141</v>
      </c>
      <c r="E95" s="347" t="s">
        <v>74</v>
      </c>
      <c r="F95" s="348" t="s">
        <v>1142</v>
      </c>
      <c r="G95" s="345" t="s">
        <v>1143</v>
      </c>
      <c r="H95" s="349">
        <v>3</v>
      </c>
      <c r="I95" s="347">
        <v>2</v>
      </c>
      <c r="J95" s="327" t="str">
        <f>IF(E95="8. Corrupción",IF(OR(AND(H95=1,I95=5),AND(H95=2,I95=5),AND(H95=3,I95=4),(H95+I95&gt;=8)),"Extrema",IF(OR(AND(H95=1,I95=4),AND(H95=2,I95=4),AND(H95=4,I95=3),AND(H95=3,I95=3)),"Alta",IF(OR(AND(H95=1,I95=3),AND(H95=2,I95=3)),"Moderada","No aplica para Corrupción"))),IF(H95+I95=0,"",IF(OR(AND(H95=3,I95=4),(AND(H95=2,I95=5)),(AND(H95=1,I95=5))),"Extrema",IF(OR(AND(H95=3,I95=1),(AND(H95=2,I95=2))),"Baja",IF(OR(AND(H95=4,I95=1),AND(H95=3,I95=2),AND(H95=2,I95=3),AND(H95=1,I95=3)),"Moderada",IF(H95+I95&gt;=8,"Extrema",IF(H95+I95&lt;4,"Baja",IF(H95+I95&gt;=6,"Alta","Alta"))))))))</f>
        <v>Moderada</v>
      </c>
      <c r="K95" s="350" t="s">
        <v>92</v>
      </c>
      <c r="L95" s="351" t="s">
        <v>1369</v>
      </c>
      <c r="M95" s="330" t="s">
        <v>509</v>
      </c>
      <c r="N95" s="331">
        <f t="shared" ref="N95:N100" si="162">IF(M95="Asignado",15,0)</f>
        <v>15</v>
      </c>
      <c r="O95" s="266" t="s">
        <v>289</v>
      </c>
      <c r="P95" s="331">
        <f>IF(O95="Adecuado",15,0)</f>
        <v>15</v>
      </c>
      <c r="Q95" s="266" t="s">
        <v>291</v>
      </c>
      <c r="R95" s="331">
        <f>IF(Q95="Oportuna",15,0)</f>
        <v>15</v>
      </c>
      <c r="S95" s="266" t="s">
        <v>303</v>
      </c>
      <c r="T95" s="331">
        <f>IF(S95="Prevenir",15,IF(S95="Detectar",10,0))</f>
        <v>15</v>
      </c>
      <c r="U95" s="266" t="s">
        <v>295</v>
      </c>
      <c r="V95" s="331">
        <f>IF(U95="Confiable",15,0)</f>
        <v>15</v>
      </c>
      <c r="W95" s="266" t="s">
        <v>297</v>
      </c>
      <c r="X95" s="331">
        <f>IF(W95="Se investigan y resuelven oportunamente",15,0)</f>
        <v>15</v>
      </c>
      <c r="Y95" s="266" t="s">
        <v>299</v>
      </c>
      <c r="Z95" s="331">
        <f t="shared" ref="Z95" si="163">IF(Y95="Completa",10,IF(Y95="incompleta",5,0))</f>
        <v>10</v>
      </c>
      <c r="AA95" s="332">
        <f t="shared" ref="AA95" si="164">N95+P95+R95+T95+V95+X95+Z95</f>
        <v>100</v>
      </c>
      <c r="AB95" s="333" t="str">
        <f t="shared" ref="AB95" si="165">IF(AA95&gt;=96,"Fuerte",IF(AA95&gt;=86,"Moderado",IF(AA95&gt;=0,"Débil","")))</f>
        <v>Fuerte</v>
      </c>
      <c r="AC95" s="260" t="s">
        <v>1204</v>
      </c>
      <c r="AD95" s="333" t="str">
        <f>IF(AC95="Siempre se ejecuta","Fuerte",IF(AC95="Algunas veces","Moderado",IF(AC95="no se ejecuta","Débil","")))</f>
        <v>Fuerte</v>
      </c>
      <c r="AE95" s="333" t="str">
        <f t="shared" ref="AE95" si="166">AB95&amp;AD95</f>
        <v>FuerteFuerte</v>
      </c>
      <c r="AF95" s="333" t="str">
        <f>IFERROR(VLOOKUP(AE95,PARAMETROS!$BH$2:$BJ$10,3,FALSE),"")</f>
        <v>Fuerte</v>
      </c>
      <c r="AG95" s="333">
        <f t="shared" ref="AG95" si="167">IF(AF95="fuerte",100,IF(AF95="Moderado",50,IF(AF95="débil",0,"")))</f>
        <v>100</v>
      </c>
      <c r="AH95" s="333" t="str">
        <f>IFERROR(VLOOKUP(AE95,PARAMETROS!$BH$2:$BJ$10,2,FALSE),"")</f>
        <v>No</v>
      </c>
      <c r="AI95" s="341">
        <f>IFERROR(AVERAGE(AG95:AG95),0)</f>
        <v>100</v>
      </c>
      <c r="AJ95" s="333" t="str">
        <f>IF(AI95&gt;=100,"Fuerte",IF(AI95&gt;=50,"Moderado",IF(AI95&gt;=0,"Débil","")))</f>
        <v>Fuerte</v>
      </c>
      <c r="AK95" s="260" t="s">
        <v>1205</v>
      </c>
      <c r="AL95" s="260" t="s">
        <v>559</v>
      </c>
      <c r="AM95" s="273" t="str">
        <f>+AJ95&amp;AK95&amp;AL95</f>
        <v>FuerteDirectamenteIndirectamente</v>
      </c>
      <c r="AN95" s="334">
        <f>IFERROR(VLOOKUP(AM95,PARAMETROS!$BD$1:$BG$9,2,FALSE),0)</f>
        <v>2</v>
      </c>
      <c r="AO95" s="335">
        <f>IF(E95&lt;&gt;"8. Corrupción",IFERROR(VLOOKUP(AM95,PARAMETROS!$BD$1:$BG$9,3,FALSE),0),0)</f>
        <v>1</v>
      </c>
      <c r="AP95" s="336">
        <f>IF(H95 ="",0,IF(H95-AN95&lt;=0,1,H95-AN95))</f>
        <v>1</v>
      </c>
      <c r="AQ95" s="337">
        <f t="shared" ref="AQ95" si="168">IF(E95&lt;&gt;"8. Corrupción",IF(I95="",0,IF(I95-AO95=0,1,I95-AO95)),I95)</f>
        <v>1</v>
      </c>
      <c r="AR95" s="338" t="str">
        <f t="shared" ref="AR95" si="169">IF(E95="8. Corrupción",IF(OR(AND(AP95=1,AQ95=5),AND(AP95=2,AQ95=5),AND(AP95=3,AQ95=4),(AP95+AQ95&gt;=8)),"Extrema",IF(OR(AND(AP95=1,AQ95=4),AND(AP95=2,AQ95=4),AND(AP95=4,AQ95=3),AND(AP95=3,AQ95=3)),"Alta",IF(OR(AND(AP95=1,AQ95=3),AND(AP95=2,AQ95=3)),"Moderada","No aplica para Corrupción"))),IF(AP95+AQ95=0,"",IF(OR(AND(AP95=3,AQ95=4),(AND(AP95=2,AQ95=5)),(AND(AP95=1,AQ95=5))),"Extrema",IF(OR(AND(AP95=3,AQ95=1),(AND(AP95=2,AQ95=2))),"Baja",IF(OR(AND(AP95=4,AQ95=1),AND(AP95=3,AQ95=2),AND(AP95=2,AQ95=3),AND(AP95=1,AQ95=3)),"Moderada",IF(AP95+AQ95&gt;=8,"Extrema",IF(AP95+AQ95&lt;4,"Baja",IF(AP95+AQ95&gt;=6,"Alta","Alta"))))))))</f>
        <v>Baja</v>
      </c>
      <c r="AS95" s="346" t="s">
        <v>202</v>
      </c>
      <c r="AT95" s="352" t="s">
        <v>1369</v>
      </c>
      <c r="AU95" s="347" t="s">
        <v>1144</v>
      </c>
      <c r="AV95" s="347" t="s">
        <v>1145</v>
      </c>
      <c r="AW95" s="347" t="s">
        <v>1146</v>
      </c>
      <c r="AX95" s="353">
        <v>43586</v>
      </c>
      <c r="AY95" s="354">
        <v>43586</v>
      </c>
      <c r="AZ95" s="388" t="s">
        <v>1409</v>
      </c>
      <c r="BA95" s="388">
        <v>100</v>
      </c>
      <c r="BB95" s="388" t="s">
        <v>1410</v>
      </c>
      <c r="BC95" s="388" t="s">
        <v>1411</v>
      </c>
      <c r="BD95" s="469"/>
    </row>
    <row r="96" spans="1:56" ht="173.25" customHeight="1" thickBot="1">
      <c r="A96" s="268"/>
      <c r="B96" s="326" t="s">
        <v>26</v>
      </c>
      <c r="C96" s="268" t="s">
        <v>190</v>
      </c>
      <c r="D96" s="269" t="s">
        <v>1147</v>
      </c>
      <c r="E96" s="269" t="s">
        <v>72</v>
      </c>
      <c r="F96" s="270" t="s">
        <v>1148</v>
      </c>
      <c r="G96" s="326" t="s">
        <v>1149</v>
      </c>
      <c r="H96" s="271">
        <v>3</v>
      </c>
      <c r="I96" s="269">
        <v>2</v>
      </c>
      <c r="J96" s="327" t="str">
        <f>IF(E96="8. Corrupción",IF(OR(AND(H96=1,I96=5),AND(H96=2,I96=5),AND(H96=3,I96=4),(H96+I96&gt;=8)),"Extrema",IF(OR(AND(H96=1,I96=4),AND(H96=2,I96=4),AND(H96=4,I96=3),AND(H96=3,I96=3)),"Alta",IF(OR(AND(H96=1,I96=3),AND(H96=2,I96=3)),"Moderada","No aplica para Corrupción"))),IF(H96+I96=0,"",IF(OR(AND(H96=3,I96=4),(AND(H96=2,I96=5)),(AND(H96=1,I96=5))),"Extrema",IF(OR(AND(H96=3,I96=1),(AND(H96=2,I96=2))),"Baja",IF(OR(AND(H96=4,I96=1),AND(H96=3,I96=2),AND(H96=2,I96=3),AND(H96=1,I96=3)),"Moderada",IF(H96+I96&gt;=8,"Extrema",IF(H96+I96&lt;4,"Baja",IF(H96+I96&gt;=6,"Alta","Alta"))))))))</f>
        <v>Moderada</v>
      </c>
      <c r="K96" s="328" t="s">
        <v>105</v>
      </c>
      <c r="L96" s="329" t="s">
        <v>1150</v>
      </c>
      <c r="M96" s="330" t="s">
        <v>509</v>
      </c>
      <c r="N96" s="331">
        <f t="shared" si="162"/>
        <v>15</v>
      </c>
      <c r="O96" s="272" t="s">
        <v>289</v>
      </c>
      <c r="P96" s="331">
        <f>IF(O96="Adecuado",15,0)</f>
        <v>15</v>
      </c>
      <c r="Q96" s="272" t="s">
        <v>291</v>
      </c>
      <c r="R96" s="331">
        <f>IF(Q96="Oportuna",15,0)</f>
        <v>15</v>
      </c>
      <c r="S96" s="272" t="s">
        <v>303</v>
      </c>
      <c r="T96" s="331">
        <f>IF(S96="Prevenir",15,IF(S96="Detectar",10,0))</f>
        <v>15</v>
      </c>
      <c r="U96" s="272" t="s">
        <v>295</v>
      </c>
      <c r="V96" s="331">
        <f>IF(U96="Confiable",15,0)</f>
        <v>15</v>
      </c>
      <c r="W96" s="272" t="s">
        <v>297</v>
      </c>
      <c r="X96" s="331">
        <f>IF(W96="Se investigan y resuelven oportunamente",15,0)</f>
        <v>15</v>
      </c>
      <c r="Y96" s="272" t="s">
        <v>299</v>
      </c>
      <c r="Z96" s="331">
        <f t="shared" ref="Z96" si="170">IF(Y96="Completa",10,IF(Y96="incompleta",5,0))</f>
        <v>10</v>
      </c>
      <c r="AA96" s="332">
        <f t="shared" ref="AA96" si="171">N96+P96+R96+T96+V96+X96+Z96</f>
        <v>100</v>
      </c>
      <c r="AB96" s="333" t="str">
        <f t="shared" ref="AB96" si="172">IF(AA96&gt;=96,"Fuerte",IF(AA96&gt;=86,"Moderado",IF(AA96&gt;=0,"Débil","")))</f>
        <v>Fuerte</v>
      </c>
      <c r="AC96" s="273" t="s">
        <v>1204</v>
      </c>
      <c r="AD96" s="333" t="str">
        <f>IF(AC96="Siempre se ejecuta","Fuerte",IF(AC96="Algunas veces","Moderado",IF(AC96="no se ejecuta","Débil","")))</f>
        <v>Fuerte</v>
      </c>
      <c r="AE96" s="333" t="str">
        <f t="shared" ref="AE96" si="173">AB96&amp;AD96</f>
        <v>FuerteFuerte</v>
      </c>
      <c r="AF96" s="333" t="str">
        <f>IFERROR(VLOOKUP(AE96,PARAMETROS!$BH$2:$BJ$10,3,FALSE),"")</f>
        <v>Fuerte</v>
      </c>
      <c r="AG96" s="333">
        <f t="shared" ref="AG96" si="174">IF(AF96="fuerte",100,IF(AF96="Moderado",50,IF(AF96="débil",0,"")))</f>
        <v>100</v>
      </c>
      <c r="AH96" s="333" t="str">
        <f>IFERROR(VLOOKUP(AE96,PARAMETROS!$BH$2:$BJ$10,2,FALSE),"")</f>
        <v>No</v>
      </c>
      <c r="AI96" s="341">
        <f>IFERROR(AVERAGE(AG96:AG96),0)</f>
        <v>100</v>
      </c>
      <c r="AJ96" s="333" t="str">
        <f>IF(AI96&gt;=100,"Fuerte",IF(AI96&gt;=50,"Moderado",IF(AI96&gt;=0,"Débil","")))</f>
        <v>Fuerte</v>
      </c>
      <c r="AK96" s="273" t="s">
        <v>1205</v>
      </c>
      <c r="AL96" s="273" t="s">
        <v>559</v>
      </c>
      <c r="AM96" s="273" t="str">
        <f>+AJ96&amp;AK96&amp;AL96</f>
        <v>FuerteDirectamenteIndirectamente</v>
      </c>
      <c r="AN96" s="334">
        <f>IFERROR(VLOOKUP(AM96,PARAMETROS!$BD$1:$BG$9,2,FALSE),0)</f>
        <v>2</v>
      </c>
      <c r="AO96" s="335">
        <f>IF(E96&lt;&gt;"8. Corrupción",IFERROR(VLOOKUP(AM96,PARAMETROS!$BD$1:$BG$9,3,FALSE),0),0)</f>
        <v>1</v>
      </c>
      <c r="AP96" s="336">
        <f>IF(H96 ="",0,IF(H96-AN96&lt;=0,1,H96-AN96))</f>
        <v>1</v>
      </c>
      <c r="AQ96" s="337">
        <f t="shared" ref="AQ96" si="175">IF(E96&lt;&gt;"8. Corrupción",IF(I96="",0,IF(I96-AO96=0,1,I96-AO96)),I96)</f>
        <v>1</v>
      </c>
      <c r="AR96" s="338" t="str">
        <f t="shared" ref="AR96" si="176">IF(E96="8. Corrupción",IF(OR(AND(AP96=1,AQ96=5),AND(AP96=2,AQ96=5),AND(AP96=3,AQ96=4),(AP96+AQ96&gt;=8)),"Extrema",IF(OR(AND(AP96=1,AQ96=4),AND(AP96=2,AQ96=4),AND(AP96=4,AQ96=3),AND(AP96=3,AQ96=3)),"Alta",IF(OR(AND(AP96=1,AQ96=3),AND(AP96=2,AQ96=3)),"Moderada","No aplica para Corrupción"))),IF(AP96+AQ96=0,"",IF(OR(AND(AP96=3,AQ96=4),(AND(AP96=2,AQ96=5)),(AND(AP96=1,AQ96=5))),"Extrema",IF(OR(AND(AP96=3,AQ96=1),(AND(AP96=2,AQ96=2))),"Baja",IF(OR(AND(AP96=4,AQ96=1),AND(AP96=3,AQ96=2),AND(AP96=2,AQ96=3),AND(AP96=1,AQ96=3)),"Moderada",IF(AP96+AQ96&gt;=8,"Extrema",IF(AP96+AQ96&lt;4,"Baja",IF(AP96+AQ96&gt;=6,"Alta","Alta"))))))))</f>
        <v>Baja</v>
      </c>
      <c r="AS96" s="268" t="s">
        <v>202</v>
      </c>
      <c r="AT96" s="339" t="s">
        <v>1151</v>
      </c>
      <c r="AU96" s="269" t="s">
        <v>1152</v>
      </c>
      <c r="AV96" s="269" t="s">
        <v>1153</v>
      </c>
      <c r="AW96" s="269" t="s">
        <v>1154</v>
      </c>
      <c r="AX96" s="274">
        <v>43467</v>
      </c>
      <c r="AY96" s="340">
        <v>43830</v>
      </c>
      <c r="AZ96" s="465" t="s">
        <v>1414</v>
      </c>
      <c r="BA96" s="467">
        <v>100</v>
      </c>
      <c r="BB96" s="465" t="s">
        <v>1415</v>
      </c>
      <c r="BC96" s="424" t="s">
        <v>1401</v>
      </c>
      <c r="BD96" s="467"/>
    </row>
    <row r="97" spans="1:61" ht="64.5" customHeight="1" thickBot="1">
      <c r="A97" s="859"/>
      <c r="B97" s="831" t="s">
        <v>26</v>
      </c>
      <c r="C97" s="859" t="s">
        <v>190</v>
      </c>
      <c r="D97" s="826" t="s">
        <v>1155</v>
      </c>
      <c r="E97" s="826" t="s">
        <v>79</v>
      </c>
      <c r="F97" s="119" t="s">
        <v>1156</v>
      </c>
      <c r="G97" s="831" t="s">
        <v>1157</v>
      </c>
      <c r="H97" s="833">
        <v>1</v>
      </c>
      <c r="I97" s="826">
        <v>3</v>
      </c>
      <c r="J97" s="835" t="str">
        <f>IF(E97="8. Corrupción",IF(OR(AND(H97=1,I97=5),AND(H97=2,I97=5),AND(H97=3,I97=4),(H97+I97&gt;=8)),"Extrema",IF(OR(AND(H97=1,I97=4),AND(H97=2,I97=4),AND(H97=4,I97=3),AND(H97=3,I97=3)),"Alta",IF(OR(AND(H97=1,I97=3),AND(H97=2,I97=3)),"Moderada","No aplica para Corrupción"))),IF(H97+I97=0,"",IF(OR(AND(H97=3,I97=4),(AND(H97=2,I97=5)),(AND(H97=1,I97=5))),"Extrema",IF(OR(AND(H97=3,I97=1),(AND(H97=2,I97=2))),"Baja",IF(OR(AND(H97=4,I97=1),AND(H97=3,I97=2),AND(H97=2,I97=3),AND(H97=1,I97=3)),"Moderada",IF(H97+I97&gt;=8,"Extrema",IF(H97+I97&lt;4,"Baja",IF(H97+I97&gt;=6,"Alta","Alta"))))))))</f>
        <v>Moderada</v>
      </c>
      <c r="K97" s="859" t="s">
        <v>105</v>
      </c>
      <c r="L97" s="950" t="s">
        <v>1159</v>
      </c>
      <c r="M97" s="313" t="s">
        <v>509</v>
      </c>
      <c r="N97" s="121">
        <f t="shared" si="162"/>
        <v>15</v>
      </c>
      <c r="O97" s="120" t="s">
        <v>289</v>
      </c>
      <c r="P97" s="121">
        <f>IF(O97="Adecuado",15,0)</f>
        <v>15</v>
      </c>
      <c r="Q97" s="120" t="s">
        <v>291</v>
      </c>
      <c r="R97" s="121">
        <f>IF(Q97="Oportuna",15,0)</f>
        <v>15</v>
      </c>
      <c r="S97" s="120" t="s">
        <v>303</v>
      </c>
      <c r="T97" s="121">
        <f>IF(S97="Prevenir",15,IF(S97="Detectar",10,0))</f>
        <v>15</v>
      </c>
      <c r="U97" s="120" t="s">
        <v>295</v>
      </c>
      <c r="V97" s="121">
        <f>IF(U97="Confiable",15,0)</f>
        <v>15</v>
      </c>
      <c r="W97" s="120" t="s">
        <v>297</v>
      </c>
      <c r="X97" s="121">
        <f>IF(W97="Se investigan y resuelven oportunamente",15,0)</f>
        <v>15</v>
      </c>
      <c r="Y97" s="120" t="s">
        <v>299</v>
      </c>
      <c r="Z97" s="121">
        <f t="shared" ref="Z97:Z98" si="177">IF(Y97="Completa",10,IF(Y97="incompleta",5,0))</f>
        <v>10</v>
      </c>
      <c r="AA97" s="136">
        <f t="shared" ref="AA97:AA98" si="178">N97+P97+R97+T97+V97+X97+Z97</f>
        <v>100</v>
      </c>
      <c r="AB97" s="257" t="str">
        <f t="shared" ref="AB97:AB98" si="179">IF(AA97&gt;=96,"Fuerte",IF(AA97&gt;=86,"Moderado",IF(AA97&gt;=0,"Débil","")))</f>
        <v>Fuerte</v>
      </c>
      <c r="AC97" s="259" t="s">
        <v>1204</v>
      </c>
      <c r="AD97" s="257" t="str">
        <f>IF(AC97="Siempre se ejecuta","Fuerte",IF(AC97="Algunas veces","Moderado",IF(AC97="no se ejecuta","Débil","")))</f>
        <v>Fuerte</v>
      </c>
      <c r="AE97" s="257" t="str">
        <f t="shared" ref="AE97:AE98" si="180">AB97&amp;AD97</f>
        <v>FuerteFuerte</v>
      </c>
      <c r="AF97" s="257" t="str">
        <f>IFERROR(VLOOKUP(AE97,PARAMETROS!$BH$2:$BJ$10,3,FALSE),"")</f>
        <v>Fuerte</v>
      </c>
      <c r="AG97" s="257">
        <f t="shared" ref="AG97:AG98" si="181">IF(AF97="fuerte",100,IF(AF97="Moderado",50,IF(AF97="débil",0,"")))</f>
        <v>100</v>
      </c>
      <c r="AH97" s="257" t="str">
        <f>IFERROR(VLOOKUP(AE97,PARAMETROS!$BH$2:$BJ$10,2,FALSE),"")</f>
        <v>No</v>
      </c>
      <c r="AI97" s="837">
        <f>IFERROR(AVERAGE(AG97:AG98),0)</f>
        <v>100</v>
      </c>
      <c r="AJ97" s="839" t="str">
        <f>IF(AI97&gt;=100,"Fuerte",IF(AI97&gt;=50,"Moderado",IF(AI97&gt;=0,"Débil","")))</f>
        <v>Fuerte</v>
      </c>
      <c r="AK97" s="844" t="s">
        <v>1205</v>
      </c>
      <c r="AL97" s="844" t="s">
        <v>559</v>
      </c>
      <c r="AM97" s="844" t="str">
        <f>+AJ97&amp;AK97&amp;AL97</f>
        <v>FuerteDirectamenteIndirectamente</v>
      </c>
      <c r="AN97" s="846">
        <f>IFERROR(VLOOKUP(AM97,PARAMETROS!$BD$1:$BG$9,2,FALSE),0)</f>
        <v>2</v>
      </c>
      <c r="AO97" s="848">
        <f>IF(E97&lt;&gt;"8. Corrupción",IFERROR(VLOOKUP(AM97,PARAMETROS!$BD$1:$BG$9,3,FALSE),0),0)</f>
        <v>0</v>
      </c>
      <c r="AP97" s="878">
        <f>IF(H97 ="",0,IF(H97-AN97&lt;=0,1,H97-AN97))</f>
        <v>1</v>
      </c>
      <c r="AQ97" s="881">
        <f t="shared" ref="AQ97" si="182">IF(E97&lt;&gt;"8. Corrupción",IF(I97="",0,IF(I97-AO97=0,1,I97-AO97)),I97)</f>
        <v>3</v>
      </c>
      <c r="AR97" s="886" t="str">
        <f t="shared" ref="AR97" si="183">IF(E97="8. Corrupción",IF(OR(AND(AP97=1,AQ97=5),AND(AP97=2,AQ97=5),AND(AP97=3,AQ97=4),(AP97+AQ97&gt;=8)),"Extrema",IF(OR(AND(AP97=1,AQ97=4),AND(AP97=2,AQ97=4),AND(AP97=4,AQ97=3),AND(AP97=3,AQ97=3)),"Alta",IF(OR(AND(AP97=1,AQ97=3),AND(AP97=2,AQ97=3)),"Moderada","No aplica para Corrupción"))),IF(AP97+AQ97=0,"",IF(OR(AND(AP97=3,AQ97=4),(AND(AP97=2,AQ97=5)),(AND(AP97=1,AQ97=5))),"Extrema",IF(OR(AND(AP97=3,AQ97=1),(AND(AP97=2,AQ97=2))),"Baja",IF(OR(AND(AP97=4,AQ97=1),AND(AP97=3,AQ97=2),AND(AP97=2,AQ97=3),AND(AP97=1,AQ97=3)),"Moderada",IF(AP97+AQ97&gt;=8,"Extrema",IF(AP97+AQ97&lt;4,"Baja",IF(AP97+AQ97&gt;=6,"Alta","Alta"))))))))</f>
        <v>Moderada</v>
      </c>
      <c r="AS97" s="924" t="s">
        <v>206</v>
      </c>
      <c r="AT97" s="826" t="str">
        <f>+L97</f>
        <v>Revisión de documentos precontractuales de cada uno de los proceso de contratación adelantados por la Subdirección de Contratación.</v>
      </c>
      <c r="AU97" s="826" t="s">
        <v>1160</v>
      </c>
      <c r="AV97" s="826" t="s">
        <v>1145</v>
      </c>
      <c r="AW97" s="826" t="s">
        <v>1161</v>
      </c>
      <c r="AX97" s="842">
        <v>43586</v>
      </c>
      <c r="AY97" s="843">
        <v>43830</v>
      </c>
      <c r="AZ97" s="907" t="s">
        <v>1416</v>
      </c>
      <c r="BA97" s="913">
        <v>100</v>
      </c>
      <c r="BB97" s="907" t="s">
        <v>1417</v>
      </c>
      <c r="BC97" s="913" t="s">
        <v>1401</v>
      </c>
      <c r="BD97" s="916"/>
    </row>
    <row r="98" spans="1:61" ht="199.5" customHeight="1" thickBot="1">
      <c r="A98" s="861"/>
      <c r="B98" s="858"/>
      <c r="C98" s="861"/>
      <c r="D98" s="862"/>
      <c r="E98" s="862"/>
      <c r="F98" s="106" t="s">
        <v>1158</v>
      </c>
      <c r="G98" s="858"/>
      <c r="H98" s="863"/>
      <c r="I98" s="862"/>
      <c r="J98" s="865"/>
      <c r="K98" s="861"/>
      <c r="L98" s="951"/>
      <c r="M98" s="315" t="s">
        <v>509</v>
      </c>
      <c r="N98" s="122">
        <f t="shared" si="162"/>
        <v>15</v>
      </c>
      <c r="O98" s="267" t="s">
        <v>289</v>
      </c>
      <c r="P98" s="122">
        <f t="shared" ref="P98" si="184">IF(O98="Adecuado",15,0)</f>
        <v>15</v>
      </c>
      <c r="Q98" s="267" t="s">
        <v>291</v>
      </c>
      <c r="R98" s="122">
        <f t="shared" ref="R98" si="185">IF(Q98="Oportuna",15,0)</f>
        <v>15</v>
      </c>
      <c r="S98" s="267" t="s">
        <v>303</v>
      </c>
      <c r="T98" s="122">
        <f t="shared" ref="T98" si="186">IF(S98="Prevenir",15,IF(S98="Detectar",10,0))</f>
        <v>15</v>
      </c>
      <c r="U98" s="267" t="s">
        <v>295</v>
      </c>
      <c r="V98" s="122">
        <f t="shared" ref="V98" si="187">IF(U98="Confiable",15,0)</f>
        <v>15</v>
      </c>
      <c r="W98" s="267" t="s">
        <v>297</v>
      </c>
      <c r="X98" s="122">
        <f t="shared" ref="X98" si="188">IF(W98="Se investigan y resuelven oportunamente",15,0)</f>
        <v>15</v>
      </c>
      <c r="Y98" s="267" t="s">
        <v>299</v>
      </c>
      <c r="Z98" s="122">
        <f t="shared" si="177"/>
        <v>10</v>
      </c>
      <c r="AA98" s="138">
        <f t="shared" si="178"/>
        <v>100</v>
      </c>
      <c r="AB98" s="135" t="str">
        <f t="shared" si="179"/>
        <v>Fuerte</v>
      </c>
      <c r="AC98" s="261" t="s">
        <v>1204</v>
      </c>
      <c r="AD98" s="135" t="str">
        <f t="shared" ref="AD98" si="189">IF(AC98="Siempre se ejecuta","Fuerte",IF(AC98="Algunas veces","Moderado",IF(AC98="no se ejecuta","Débil","")))</f>
        <v>Fuerte</v>
      </c>
      <c r="AE98" s="135" t="str">
        <f t="shared" si="180"/>
        <v>FuerteFuerte</v>
      </c>
      <c r="AF98" s="135" t="str">
        <f>IFERROR(VLOOKUP(AE98,PARAMETROS!$BH$2:$BJ$10,3,FALSE),"")</f>
        <v>Fuerte</v>
      </c>
      <c r="AG98" s="135">
        <f t="shared" si="181"/>
        <v>100</v>
      </c>
      <c r="AH98" s="135" t="str">
        <f>IFERROR(VLOOKUP(AE98,PARAMETROS!$BH$2:$BJ$10,2,FALSE),"")</f>
        <v>No</v>
      </c>
      <c r="AI98" s="867"/>
      <c r="AJ98" s="869"/>
      <c r="AK98" s="870"/>
      <c r="AL98" s="870"/>
      <c r="AM98" s="870"/>
      <c r="AN98" s="872"/>
      <c r="AO98" s="874"/>
      <c r="AP98" s="880"/>
      <c r="AQ98" s="883"/>
      <c r="AR98" s="892"/>
      <c r="AS98" s="925"/>
      <c r="AT98" s="862"/>
      <c r="AU98" s="862"/>
      <c r="AV98" s="862"/>
      <c r="AW98" s="862"/>
      <c r="AX98" s="922"/>
      <c r="AY98" s="923"/>
      <c r="AZ98" s="909"/>
      <c r="BA98" s="915"/>
      <c r="BB98" s="909"/>
      <c r="BC98" s="915"/>
      <c r="BD98" s="799"/>
    </row>
    <row r="99" spans="1:61" ht="91.5" customHeight="1">
      <c r="A99" s="934" t="s">
        <v>732</v>
      </c>
      <c r="B99" s="831" t="s">
        <v>26</v>
      </c>
      <c r="C99" s="859" t="s">
        <v>193</v>
      </c>
      <c r="D99" s="826" t="s">
        <v>1162</v>
      </c>
      <c r="E99" s="826" t="s">
        <v>74</v>
      </c>
      <c r="F99" s="119" t="s">
        <v>1163</v>
      </c>
      <c r="G99" s="831" t="s">
        <v>1164</v>
      </c>
      <c r="H99" s="833">
        <v>1</v>
      </c>
      <c r="I99" s="826">
        <v>4</v>
      </c>
      <c r="J99" s="835" t="str">
        <f>IF(E99="8. Corrupción",IF(OR(AND(H99=1,I99=5),AND(H99=2,I99=5),AND(H99=3,I99=4),(H99+I99&gt;=8)),"Extrema",IF(OR(AND(H99=1,I99=4),AND(H99=2,I99=4),AND(H99=4,I99=3),AND(H99=3,I99=3)),"Alta",IF(OR(AND(H99=1,I99=3),AND(H99=2,I99=3)),"Moderada","No aplica para Corrupción"))),IF(H99+I99=0,"",IF(OR(AND(H99=3,I99=4),(AND(H99=2,I99=5)),(AND(H99=1,I99=5))),"Extrema",IF(OR(AND(H99=3,I99=1),(AND(H99=2,I99=2))),"Baja",IF(OR(AND(H99=4,I99=1),AND(H99=3,I99=2),AND(H99=2,I99=3),AND(H99=1,I99=3)),"Moderada",IF(H99+I99&gt;=8,"Extrema",IF(H99+I99&lt;4,"Baja",IF(H99+I99&gt;=6,"Alta","Alta"))))))))</f>
        <v>Alta</v>
      </c>
      <c r="K99" s="318" t="s">
        <v>100</v>
      </c>
      <c r="L99" s="320" t="s">
        <v>1167</v>
      </c>
      <c r="M99" s="313" t="s">
        <v>509</v>
      </c>
      <c r="N99" s="121">
        <f t="shared" si="162"/>
        <v>15</v>
      </c>
      <c r="O99" s="266" t="s">
        <v>289</v>
      </c>
      <c r="P99" s="121">
        <f>IF(O99="Adecuado",15,0)</f>
        <v>15</v>
      </c>
      <c r="Q99" s="266" t="s">
        <v>291</v>
      </c>
      <c r="R99" s="121">
        <f>IF(Q99="Oportuna",15,0)</f>
        <v>15</v>
      </c>
      <c r="S99" s="266" t="s">
        <v>303</v>
      </c>
      <c r="T99" s="121">
        <f>IF(S99="Prevenir",15,IF(S99="Detectar",10,0))</f>
        <v>15</v>
      </c>
      <c r="U99" s="266" t="s">
        <v>295</v>
      </c>
      <c r="V99" s="121">
        <f>IF(U99="Confiable",15,0)</f>
        <v>15</v>
      </c>
      <c r="W99" s="266" t="s">
        <v>297</v>
      </c>
      <c r="X99" s="121">
        <f>IF(W99="Se investigan y resuelven oportunamente",15,0)</f>
        <v>15</v>
      </c>
      <c r="Y99" s="266" t="s">
        <v>299</v>
      </c>
      <c r="Z99" s="121">
        <f t="shared" ref="Z99:Z101" si="190">IF(Y99="Completa",10,IF(Y99="incompleta",5,0))</f>
        <v>10</v>
      </c>
      <c r="AA99" s="136">
        <f t="shared" ref="AA99:AA101" si="191">N99+P99+R99+T99+V99+X99+Z99</f>
        <v>100</v>
      </c>
      <c r="AB99" s="257" t="str">
        <f t="shared" ref="AB99:AB101" si="192">IF(AA99&gt;=96,"Fuerte",IF(AA99&gt;=86,"Moderado",IF(AA99&gt;=0,"Débil","")))</f>
        <v>Fuerte</v>
      </c>
      <c r="AC99" s="260" t="s">
        <v>1204</v>
      </c>
      <c r="AD99" s="257" t="str">
        <f>IF(AC99="Siempre se ejecuta","Fuerte",IF(AC99="Algunas veces","Moderado",IF(AC99="no se ejecuta","Débil","")))</f>
        <v>Fuerte</v>
      </c>
      <c r="AE99" s="257" t="str">
        <f t="shared" ref="AE99:AE101" si="193">AB99&amp;AD99</f>
        <v>FuerteFuerte</v>
      </c>
      <c r="AF99" s="257" t="str">
        <f>IFERROR(VLOOKUP(AE99,PARAMETROS!$BH$2:$BJ$10,3,FALSE),"")</f>
        <v>Fuerte</v>
      </c>
      <c r="AG99" s="257">
        <f t="shared" ref="AG99:AG101" si="194">IF(AF99="fuerte",100,IF(AF99="Moderado",50,IF(AF99="débil",0,"")))</f>
        <v>100</v>
      </c>
      <c r="AH99" s="257" t="str">
        <f>IFERROR(VLOOKUP(AE99,PARAMETROS!$BH$2:$BJ$10,2,FALSE),"")</f>
        <v>No</v>
      </c>
      <c r="AI99" s="837">
        <f>IFERROR(AVERAGE(AG99:AG101),0)</f>
        <v>100</v>
      </c>
      <c r="AJ99" s="839" t="str">
        <f>IF(AI99&gt;=100,"Fuerte",IF(AI99&gt;=50,"Moderado",IF(AI99&gt;=0,"Débil","")))</f>
        <v>Fuerte</v>
      </c>
      <c r="AK99" s="841" t="s">
        <v>1205</v>
      </c>
      <c r="AL99" s="841" t="s">
        <v>1205</v>
      </c>
      <c r="AM99" s="844" t="str">
        <f>+AJ99&amp;AK99&amp;AL99</f>
        <v>FuerteDirectamenteDirectamente</v>
      </c>
      <c r="AN99" s="846">
        <f>IFERROR(VLOOKUP(AM99,PARAMETROS!$BD$1:$BG$9,2,FALSE),0)</f>
        <v>2</v>
      </c>
      <c r="AO99" s="848">
        <f>IF(E99&lt;&gt;"8. Corrupción",IFERROR(VLOOKUP(AM99,PARAMETROS!$BD$1:$BG$9,3,FALSE),0),0)</f>
        <v>2</v>
      </c>
      <c r="AP99" s="878">
        <f>IF(H99 ="",0,IF(H99-AN99&lt;=0,1,H99-AN99))</f>
        <v>1</v>
      </c>
      <c r="AQ99" s="881">
        <f t="shared" ref="AQ99" si="195">IF(E99&lt;&gt;"8. Corrupción",IF(I99="",0,IF(I99-AO99=0,1,I99-AO99)),I99)</f>
        <v>2</v>
      </c>
      <c r="AR99" s="886" t="str">
        <f t="shared" ref="AR99" si="196">IF(E99="8. Corrupción",IF(OR(AND(AP99=1,AQ99=5),AND(AP99=2,AQ99=5),AND(AP99=3,AQ99=4),(AP99+AQ99&gt;=8)),"Extrema",IF(OR(AND(AP99=1,AQ99=4),AND(AP99=2,AQ99=4),AND(AP99=4,AQ99=3),AND(AP99=3,AQ99=3)),"Alta",IF(OR(AND(AP99=1,AQ99=3),AND(AP99=2,AQ99=3)),"Moderada","No aplica para Corrupción"))),IF(AP99+AQ99=0,"",IF(OR(AND(AP99=3,AQ99=4),(AND(AP99=2,AQ99=5)),(AND(AP99=1,AQ99=5))),"Extrema",IF(OR(AND(AP99=3,AQ99=1),(AND(AP99=2,AQ99=2))),"Baja",IF(OR(AND(AP99=4,AQ99=1),AND(AP99=3,AQ99=2),AND(AP99=2,AQ99=3),AND(AP99=1,AQ99=3)),"Moderada",IF(AP99+AQ99&gt;=8,"Extrema",IF(AP99+AQ99&lt;4,"Baja",IF(AP99+AQ99&gt;=6,"Alta","Alta"))))))))</f>
        <v>Baja</v>
      </c>
      <c r="AS99" s="937" t="s">
        <v>202</v>
      </c>
      <c r="AT99" s="275" t="str">
        <f>L99</f>
        <v>Inspeccionar sistema de control de incendios, control de humedad y temperatura en el archivo central.</v>
      </c>
      <c r="AU99" s="826" t="s">
        <v>1168</v>
      </c>
      <c r="AV99" s="826" t="s">
        <v>1169</v>
      </c>
      <c r="AW99" s="826" t="s">
        <v>1170</v>
      </c>
      <c r="AX99" s="842">
        <v>43466</v>
      </c>
      <c r="AY99" s="843">
        <v>43830</v>
      </c>
      <c r="AZ99" s="926" t="s">
        <v>1446</v>
      </c>
      <c r="BA99" s="802" t="s">
        <v>1447</v>
      </c>
      <c r="BB99" s="930" t="s">
        <v>1448</v>
      </c>
      <c r="BC99" s="593" t="s">
        <v>127</v>
      </c>
      <c r="BD99" s="608"/>
    </row>
    <row r="100" spans="1:61" ht="48.75" customHeight="1">
      <c r="A100" s="935"/>
      <c r="B100" s="832"/>
      <c r="C100" s="860"/>
      <c r="D100" s="827"/>
      <c r="E100" s="827"/>
      <c r="F100" s="264" t="s">
        <v>1165</v>
      </c>
      <c r="G100" s="832"/>
      <c r="H100" s="834"/>
      <c r="I100" s="827"/>
      <c r="J100" s="864"/>
      <c r="K100" s="319" t="s">
        <v>98</v>
      </c>
      <c r="L100" s="322" t="s">
        <v>1368</v>
      </c>
      <c r="M100" s="314" t="s">
        <v>509</v>
      </c>
      <c r="N100" s="98">
        <f t="shared" si="162"/>
        <v>15</v>
      </c>
      <c r="O100" s="266" t="s">
        <v>289</v>
      </c>
      <c r="P100" s="98">
        <f t="shared" ref="P100:P101" si="197">IF(O100="Adecuado",15,0)</f>
        <v>15</v>
      </c>
      <c r="Q100" s="266" t="s">
        <v>291</v>
      </c>
      <c r="R100" s="98">
        <f t="shared" ref="R100:R101" si="198">IF(Q100="Oportuna",15,0)</f>
        <v>15</v>
      </c>
      <c r="S100" s="266" t="s">
        <v>303</v>
      </c>
      <c r="T100" s="98">
        <f t="shared" ref="T100:T101" si="199">IF(S100="Prevenir",15,IF(S100="Detectar",10,0))</f>
        <v>15</v>
      </c>
      <c r="U100" s="266" t="s">
        <v>295</v>
      </c>
      <c r="V100" s="98">
        <f t="shared" ref="V100:V101" si="200">IF(U100="Confiable",15,0)</f>
        <v>15</v>
      </c>
      <c r="W100" s="266" t="s">
        <v>297</v>
      </c>
      <c r="X100" s="98">
        <f t="shared" ref="X100:X101" si="201">IF(W100="Se investigan y resuelven oportunamente",15,0)</f>
        <v>15</v>
      </c>
      <c r="Y100" s="266" t="s">
        <v>299</v>
      </c>
      <c r="Z100" s="98">
        <f t="shared" si="190"/>
        <v>10</v>
      </c>
      <c r="AA100" s="137">
        <f t="shared" si="191"/>
        <v>100</v>
      </c>
      <c r="AB100" s="258" t="str">
        <f t="shared" si="192"/>
        <v>Fuerte</v>
      </c>
      <c r="AC100" s="260" t="s">
        <v>1204</v>
      </c>
      <c r="AD100" s="258" t="str">
        <f t="shared" ref="AD100:AD101" si="202">IF(AC100="Siempre se ejecuta","Fuerte",IF(AC100="Algunas veces","Moderado",IF(AC100="no se ejecuta","Débil","")))</f>
        <v>Fuerte</v>
      </c>
      <c r="AE100" s="258" t="str">
        <f t="shared" si="193"/>
        <v>FuerteFuerte</v>
      </c>
      <c r="AF100" s="258" t="str">
        <f>IFERROR(VLOOKUP(AE100,PARAMETROS!$BH$2:$BJ$10,3,FALSE),"")</f>
        <v>Fuerte</v>
      </c>
      <c r="AG100" s="258">
        <f t="shared" si="194"/>
        <v>100</v>
      </c>
      <c r="AH100" s="258" t="str">
        <f>IFERROR(VLOOKUP(AE100,PARAMETROS!$BH$2:$BJ$10,2,FALSE),"")</f>
        <v>No</v>
      </c>
      <c r="AI100" s="866"/>
      <c r="AJ100" s="868"/>
      <c r="AK100" s="841"/>
      <c r="AL100" s="841"/>
      <c r="AM100" s="841"/>
      <c r="AN100" s="871"/>
      <c r="AO100" s="873"/>
      <c r="AP100" s="879"/>
      <c r="AQ100" s="882"/>
      <c r="AR100" s="891"/>
      <c r="AS100" s="938"/>
      <c r="AT100" s="265" t="str">
        <f>L100</f>
        <v>Aplicación de formatos (Tarjeta Afuera).</v>
      </c>
      <c r="AU100" s="827"/>
      <c r="AV100" s="827"/>
      <c r="AW100" s="827"/>
      <c r="AX100" s="920"/>
      <c r="AY100" s="921"/>
      <c r="AZ100" s="927"/>
      <c r="BA100" s="929"/>
      <c r="BB100" s="931"/>
      <c r="BC100" s="812"/>
      <c r="BD100" s="933"/>
    </row>
    <row r="101" spans="1:61" ht="297.75" customHeight="1" thickBot="1">
      <c r="A101" s="936"/>
      <c r="B101" s="858"/>
      <c r="C101" s="861"/>
      <c r="D101" s="862"/>
      <c r="E101" s="862"/>
      <c r="F101" s="355" t="s">
        <v>1166</v>
      </c>
      <c r="G101" s="858"/>
      <c r="H101" s="863"/>
      <c r="I101" s="862"/>
      <c r="J101" s="865"/>
      <c r="K101" s="321" t="s">
        <v>105</v>
      </c>
      <c r="L101" s="324" t="s">
        <v>1367</v>
      </c>
      <c r="M101" s="315" t="s">
        <v>509</v>
      </c>
      <c r="N101" s="122">
        <f t="shared" ref="N101" si="203">IF(M101="Asignado",15,0)</f>
        <v>15</v>
      </c>
      <c r="O101" s="266" t="s">
        <v>289</v>
      </c>
      <c r="P101" s="122">
        <f t="shared" si="197"/>
        <v>15</v>
      </c>
      <c r="Q101" s="266" t="s">
        <v>291</v>
      </c>
      <c r="R101" s="122">
        <f t="shared" si="198"/>
        <v>15</v>
      </c>
      <c r="S101" s="266" t="s">
        <v>303</v>
      </c>
      <c r="T101" s="122">
        <f t="shared" si="199"/>
        <v>15</v>
      </c>
      <c r="U101" s="266" t="s">
        <v>295</v>
      </c>
      <c r="V101" s="122">
        <f t="shared" si="200"/>
        <v>15</v>
      </c>
      <c r="W101" s="266" t="s">
        <v>297</v>
      </c>
      <c r="X101" s="122">
        <f t="shared" si="201"/>
        <v>15</v>
      </c>
      <c r="Y101" s="266" t="s">
        <v>299</v>
      </c>
      <c r="Z101" s="122">
        <f t="shared" si="190"/>
        <v>10</v>
      </c>
      <c r="AA101" s="138">
        <f t="shared" si="191"/>
        <v>100</v>
      </c>
      <c r="AB101" s="135" t="str">
        <f t="shared" si="192"/>
        <v>Fuerte</v>
      </c>
      <c r="AC101" s="260" t="s">
        <v>1204</v>
      </c>
      <c r="AD101" s="135" t="str">
        <f t="shared" si="202"/>
        <v>Fuerte</v>
      </c>
      <c r="AE101" s="135" t="str">
        <f t="shared" si="193"/>
        <v>FuerteFuerte</v>
      </c>
      <c r="AF101" s="135" t="str">
        <f>IFERROR(VLOOKUP(AE101,PARAMETROS!$BH$2:$BJ$10,3,FALSE),"")</f>
        <v>Fuerte</v>
      </c>
      <c r="AG101" s="135">
        <f t="shared" si="194"/>
        <v>100</v>
      </c>
      <c r="AH101" s="135" t="str">
        <f>IFERROR(VLOOKUP(AE101,PARAMETROS!$BH$2:$BJ$10,2,FALSE),"")</f>
        <v>No</v>
      </c>
      <c r="AI101" s="867"/>
      <c r="AJ101" s="869"/>
      <c r="AK101" s="841"/>
      <c r="AL101" s="841"/>
      <c r="AM101" s="870"/>
      <c r="AN101" s="872"/>
      <c r="AO101" s="874"/>
      <c r="AP101" s="880"/>
      <c r="AQ101" s="883"/>
      <c r="AR101" s="892"/>
      <c r="AS101" s="939"/>
      <c r="AT101" s="276" t="str">
        <f>L101</f>
        <v>Aplicación del Procedimiento para la consulta o Prestamo de Documentos, usos de formatos y Reglamento de Acceso.</v>
      </c>
      <c r="AU101" s="862"/>
      <c r="AV101" s="862"/>
      <c r="AW101" s="862"/>
      <c r="AX101" s="862"/>
      <c r="AY101" s="858"/>
      <c r="AZ101" s="928"/>
      <c r="BA101" s="803"/>
      <c r="BB101" s="932"/>
      <c r="BC101" s="812"/>
      <c r="BD101" s="933"/>
    </row>
    <row r="102" spans="1:61" ht="99.75" customHeight="1">
      <c r="A102" s="859"/>
      <c r="B102" s="831" t="s">
        <v>26</v>
      </c>
      <c r="C102" s="859" t="s">
        <v>189</v>
      </c>
      <c r="D102" s="826" t="s">
        <v>1171</v>
      </c>
      <c r="E102" s="826" t="s">
        <v>74</v>
      </c>
      <c r="F102" s="119" t="s">
        <v>1172</v>
      </c>
      <c r="G102" s="831" t="s">
        <v>1366</v>
      </c>
      <c r="H102" s="833">
        <v>2</v>
      </c>
      <c r="I102" s="826">
        <v>4</v>
      </c>
      <c r="J102" s="835" t="str">
        <f>IF(E102="8. Corrupción",IF(OR(AND(H102=1,I102=5),AND(H102=2,I102=5),AND(H102=3,I102=4),(H102+I102&gt;=8)),"Extrema",IF(OR(AND(H102=1,I102=4),AND(H102=2,I102=4),AND(H102=4,I102=3),AND(H102=3,I102=3)),"Alta",IF(OR(AND(H102=1,I102=3),AND(H102=2,I102=3)),"Moderada","No aplica para Corrupción"))),IF(H102+I102=0,"",IF(OR(AND(H102=3,I102=4),(AND(H102=2,I102=5)),(AND(H102=1,I102=5))),"Extrema",IF(OR(AND(H102=3,I102=1),(AND(H102=2,I102=2))),"Baja",IF(OR(AND(H102=4,I102=1),AND(H102=3,I102=2),AND(H102=2,I102=3),AND(H102=1,I102=3)),"Moderada",IF(H102+I102&gt;=8,"Extrema",IF(H102+I102&lt;4,"Baja",IF(H102+I102&gt;=6,"Alta","Alta"))))))))</f>
        <v>Alta</v>
      </c>
      <c r="K102" s="318" t="s">
        <v>98</v>
      </c>
      <c r="L102" s="367" t="s">
        <v>1174</v>
      </c>
      <c r="M102" s="313" t="s">
        <v>509</v>
      </c>
      <c r="N102" s="121">
        <f>IF(M102="Asignado",15,0)</f>
        <v>15</v>
      </c>
      <c r="O102" s="266" t="s">
        <v>289</v>
      </c>
      <c r="P102" s="121">
        <f>IF(O102="Adecuado",15,0)</f>
        <v>15</v>
      </c>
      <c r="Q102" s="266" t="s">
        <v>292</v>
      </c>
      <c r="R102" s="121">
        <f>IF(Q102="Oportuna",15,0)</f>
        <v>0</v>
      </c>
      <c r="S102" s="266" t="s">
        <v>303</v>
      </c>
      <c r="T102" s="121">
        <f>IF(S102="Prevenir",15,IF(S102="Detectar",10,0))</f>
        <v>15</v>
      </c>
      <c r="U102" s="266" t="s">
        <v>295</v>
      </c>
      <c r="V102" s="121">
        <f>IF(U102="Confiable",15,0)</f>
        <v>15</v>
      </c>
      <c r="W102" s="266" t="s">
        <v>297</v>
      </c>
      <c r="X102" s="121">
        <f>IF(W102="Se investigan y resuelven oportunamente",15,0)</f>
        <v>15</v>
      </c>
      <c r="Y102" s="266" t="s">
        <v>299</v>
      </c>
      <c r="Z102" s="121">
        <f t="shared" ref="Z102:Z103" si="204">IF(Y102="Completa",10,IF(Y102="incompleta",5,0))</f>
        <v>10</v>
      </c>
      <c r="AA102" s="136">
        <f t="shared" ref="AA102:AA103" si="205">N102+P102+R102+T102+V102+X102+Z102</f>
        <v>85</v>
      </c>
      <c r="AB102" s="257" t="str">
        <f t="shared" ref="AB102:AB103" si="206">IF(AA102&gt;=96,"Fuerte",IF(AA102&gt;=86,"Moderado",IF(AA102&gt;=0,"Débil","")))</f>
        <v>Débil</v>
      </c>
      <c r="AC102" s="260" t="s">
        <v>1234</v>
      </c>
      <c r="AD102" s="257" t="str">
        <f>IF(AC102="Siempre se ejecuta","Fuerte",IF(AC102="Algunas veces","Moderado",IF(AC102="no se ejecuta","Débil","")))</f>
        <v>Moderado</v>
      </c>
      <c r="AE102" s="257" t="str">
        <f t="shared" ref="AE102:AE103" si="207">AB102&amp;AD102</f>
        <v>DébilModerado</v>
      </c>
      <c r="AF102" s="257" t="str">
        <f>IFERROR(VLOOKUP(AE102,PARAMETROS!$BH$2:$BJ$10,3,FALSE),"")</f>
        <v>Débil</v>
      </c>
      <c r="AG102" s="257">
        <f t="shared" ref="AG102:AG103" si="208">IF(AF102="fuerte",100,IF(AF102="Moderado",50,IF(AF102="débil",0,"")))</f>
        <v>0</v>
      </c>
      <c r="AH102" s="257" t="str">
        <f>IFERROR(VLOOKUP(AE102,PARAMETROS!$BH$2:$BJ$10,2,FALSE),"")</f>
        <v>Sí</v>
      </c>
      <c r="AI102" s="837">
        <f>IFERROR(AVERAGE(AG102:AG103),0)</f>
        <v>25</v>
      </c>
      <c r="AJ102" s="839" t="str">
        <f>IF(AI102&gt;=100,"Fuerte",IF(AI102&gt;=50,"Moderado",IF(AI102&gt;=0,"Débil","")))</f>
        <v>Débil</v>
      </c>
      <c r="AK102" s="841" t="s">
        <v>1205</v>
      </c>
      <c r="AL102" s="841" t="s">
        <v>1205</v>
      </c>
      <c r="AM102" s="844" t="str">
        <f>+AJ102&amp;AK102&amp;AL102</f>
        <v>DébilDirectamenteDirectamente</v>
      </c>
      <c r="AN102" s="846">
        <f>IFERROR(VLOOKUP(AM102,PARAMETROS!$BD$1:$BG$9,2,FALSE),0)</f>
        <v>0</v>
      </c>
      <c r="AO102" s="848">
        <f>IF(E102&lt;&gt;"8. Corrupción",IFERROR(VLOOKUP(AM102,PARAMETROS!$BD$1:$BG$9,3,FALSE),0),0)</f>
        <v>0</v>
      </c>
      <c r="AP102" s="878">
        <f>IF(H102 ="",0,IF(H102-AN102&lt;=0,1,H102-AN102))</f>
        <v>2</v>
      </c>
      <c r="AQ102" s="881">
        <f t="shared" ref="AQ102" si="209">IF(E102&lt;&gt;"8. Corrupción",IF(I102="",0,IF(I102-AO102=0,1,I102-AO102)),I102)</f>
        <v>4</v>
      </c>
      <c r="AR102" s="886" t="str">
        <f t="shared" ref="AR102" si="210">IF(E102="8. Corrupción",IF(OR(AND(AP102=1,AQ102=5),AND(AP102=2,AQ102=5),AND(AP102=3,AQ102=4),(AP102+AQ102&gt;=8)),"Extrema",IF(OR(AND(AP102=1,AQ102=4),AND(AP102=2,AQ102=4),AND(AP102=4,AQ102=3),AND(AP102=3,AQ102=3)),"Alta",IF(OR(AND(AP102=1,AQ102=3),AND(AP102=2,AQ102=3)),"Moderada","No aplica para Corrupción"))),IF(AP102+AQ102=0,"",IF(OR(AND(AP102=3,AQ102=4),(AND(AP102=2,AQ102=5)),(AND(AP102=1,AQ102=5))),"Extrema",IF(OR(AND(AP102=3,AQ102=1),(AND(AP102=2,AQ102=2))),"Baja",IF(OR(AND(AP102=4,AQ102=1),AND(AP102=3,AQ102=2),AND(AP102=2,AQ102=3),AND(AP102=1,AQ102=3)),"Moderada",IF(AP102+AQ102&gt;=8,"Extrema",IF(AP102+AQ102&lt;4,"Baja",IF(AP102+AQ102&gt;=6,"Alta","Alta"))))))))</f>
        <v>Alta</v>
      </c>
      <c r="AS102" s="859" t="s">
        <v>206</v>
      </c>
      <c r="AT102" s="366" t="s">
        <v>1383</v>
      </c>
      <c r="AU102" s="707" t="s">
        <v>1176</v>
      </c>
      <c r="AV102" s="707" t="s">
        <v>1177</v>
      </c>
      <c r="AW102" s="707" t="s">
        <v>1178</v>
      </c>
      <c r="AX102" s="792">
        <v>43556</v>
      </c>
      <c r="AY102" s="940">
        <v>43830</v>
      </c>
      <c r="AZ102" s="470" t="s">
        <v>1432</v>
      </c>
      <c r="BA102" s="368">
        <v>0.6</v>
      </c>
      <c r="BB102" s="470" t="s">
        <v>1434</v>
      </c>
      <c r="BC102" s="941" t="s">
        <v>127</v>
      </c>
      <c r="BD102" s="875"/>
    </row>
    <row r="103" spans="1:61" ht="241.5" customHeight="1" thickBot="1">
      <c r="A103" s="861"/>
      <c r="B103" s="858"/>
      <c r="C103" s="861"/>
      <c r="D103" s="862"/>
      <c r="E103" s="862"/>
      <c r="F103" s="106" t="s">
        <v>1173</v>
      </c>
      <c r="G103" s="858"/>
      <c r="H103" s="863"/>
      <c r="I103" s="862"/>
      <c r="J103" s="865"/>
      <c r="K103" s="321" t="s">
        <v>95</v>
      </c>
      <c r="L103" s="375" t="s">
        <v>1175</v>
      </c>
      <c r="M103" s="315" t="s">
        <v>509</v>
      </c>
      <c r="N103" s="122">
        <f>IF(M103="Asignado",15,0)</f>
        <v>15</v>
      </c>
      <c r="O103" s="266" t="s">
        <v>289</v>
      </c>
      <c r="P103" s="122">
        <f t="shared" ref="P103" si="211">IF(O103="Adecuado",15,0)</f>
        <v>15</v>
      </c>
      <c r="Q103" s="266" t="s">
        <v>291</v>
      </c>
      <c r="R103" s="122">
        <f t="shared" ref="R103" si="212">IF(Q103="Oportuna",15,0)</f>
        <v>15</v>
      </c>
      <c r="S103" s="266" t="s">
        <v>303</v>
      </c>
      <c r="T103" s="122">
        <f t="shared" ref="T103" si="213">IF(S103="Prevenir",15,IF(S103="Detectar",10,0))</f>
        <v>15</v>
      </c>
      <c r="U103" s="266" t="s">
        <v>295</v>
      </c>
      <c r="V103" s="122">
        <f t="shared" ref="V103" si="214">IF(U103="Confiable",15,0)</f>
        <v>15</v>
      </c>
      <c r="W103" s="266" t="s">
        <v>297</v>
      </c>
      <c r="X103" s="122">
        <f t="shared" ref="X103" si="215">IF(W103="Se investigan y resuelven oportunamente",15,0)</f>
        <v>15</v>
      </c>
      <c r="Y103" s="266" t="s">
        <v>300</v>
      </c>
      <c r="Z103" s="122">
        <f t="shared" si="204"/>
        <v>5</v>
      </c>
      <c r="AA103" s="138">
        <f t="shared" si="205"/>
        <v>95</v>
      </c>
      <c r="AB103" s="135" t="str">
        <f t="shared" si="206"/>
        <v>Moderado</v>
      </c>
      <c r="AC103" s="260" t="s">
        <v>1234</v>
      </c>
      <c r="AD103" s="135" t="str">
        <f t="shared" ref="AD103" si="216">IF(AC103="Siempre se ejecuta","Fuerte",IF(AC103="Algunas veces","Moderado",IF(AC103="no se ejecuta","Débil","")))</f>
        <v>Moderado</v>
      </c>
      <c r="AE103" s="135" t="str">
        <f t="shared" si="207"/>
        <v>ModeradoModerado</v>
      </c>
      <c r="AF103" s="135" t="str">
        <f>IFERROR(VLOOKUP(AE103,PARAMETROS!$BH$2:$BJ$10,3,FALSE),"")</f>
        <v>Moderado</v>
      </c>
      <c r="AG103" s="135">
        <f t="shared" si="208"/>
        <v>50</v>
      </c>
      <c r="AH103" s="135" t="str">
        <f>IFERROR(VLOOKUP(AE103,PARAMETROS!$BH$2:$BJ$10,2,FALSE),"")</f>
        <v>Sí</v>
      </c>
      <c r="AI103" s="867"/>
      <c r="AJ103" s="869"/>
      <c r="AK103" s="841"/>
      <c r="AL103" s="841"/>
      <c r="AM103" s="870"/>
      <c r="AN103" s="872"/>
      <c r="AO103" s="874"/>
      <c r="AP103" s="880"/>
      <c r="AQ103" s="883"/>
      <c r="AR103" s="892"/>
      <c r="AS103" s="861"/>
      <c r="AT103" s="369" t="s">
        <v>1384</v>
      </c>
      <c r="AU103" s="708"/>
      <c r="AV103" s="708"/>
      <c r="AW103" s="708"/>
      <c r="AX103" s="708"/>
      <c r="AY103" s="706"/>
      <c r="AZ103" s="470" t="s">
        <v>1433</v>
      </c>
      <c r="BA103" s="368">
        <v>0.4</v>
      </c>
      <c r="BB103" s="470" t="s">
        <v>1435</v>
      </c>
      <c r="BC103" s="798"/>
      <c r="BD103" s="877"/>
    </row>
    <row r="104" spans="1:61" ht="98.25" customHeight="1" thickBot="1">
      <c r="A104" s="859"/>
      <c r="B104" s="831" t="s">
        <v>26</v>
      </c>
      <c r="C104" s="859" t="s">
        <v>189</v>
      </c>
      <c r="D104" s="826" t="s">
        <v>1179</v>
      </c>
      <c r="E104" s="826" t="s">
        <v>76</v>
      </c>
      <c r="F104" s="119" t="s">
        <v>1180</v>
      </c>
      <c r="G104" s="831" t="s">
        <v>1181</v>
      </c>
      <c r="H104" s="833">
        <v>2</v>
      </c>
      <c r="I104" s="826">
        <v>4</v>
      </c>
      <c r="J104" s="835" t="str">
        <f>IF(E104="8. Corrupción",IF(OR(AND(H104=1,I104=5),AND(H104=2,I104=5),AND(H104=3,I104=4),(H104+I104&gt;=8)),"Extrema",IF(OR(AND(H104=1,I104=4),AND(H104=2,I104=4),AND(H104=4,I104=3),AND(H104=3,I104=3)),"Alta",IF(OR(AND(H104=1,I104=3),AND(H104=2,I104=3)),"Moderada","No aplica para Corrupción"))),IF(H104+I104=0,"",IF(OR(AND(H104=3,I104=4),(AND(H104=2,I104=5)),(AND(H104=1,I104=5))),"Extrema",IF(OR(AND(H104=3,I104=1),(AND(H104=2,I104=2))),"Baja",IF(OR(AND(H104=4,I104=1),AND(H104=3,I104=2),AND(H104=2,I104=3),AND(H104=1,I104=3)),"Moderada",IF(H104+I104&gt;=8,"Extrema",IF(H104+I104&lt;4,"Baja",IF(H104+I104&gt;=6,"Alta","Alta"))))))))</f>
        <v>Alta</v>
      </c>
      <c r="K104" s="318" t="s">
        <v>81</v>
      </c>
      <c r="L104" s="374" t="s">
        <v>1185</v>
      </c>
      <c r="M104" s="313" t="s">
        <v>509</v>
      </c>
      <c r="N104" s="121">
        <f>IF(M104="Asignado",15,0)</f>
        <v>15</v>
      </c>
      <c r="O104" s="266" t="s">
        <v>289</v>
      </c>
      <c r="P104" s="121">
        <f>IF(O104="Adecuado",15,0)</f>
        <v>15</v>
      </c>
      <c r="Q104" s="266" t="s">
        <v>291</v>
      </c>
      <c r="R104" s="121">
        <f>IF(Q104="Oportuna",15,0)</f>
        <v>15</v>
      </c>
      <c r="S104" s="266" t="s">
        <v>303</v>
      </c>
      <c r="T104" s="121">
        <f>IF(S104="Prevenir",15,IF(S104="Detectar",10,0))</f>
        <v>15</v>
      </c>
      <c r="U104" s="266" t="s">
        <v>295</v>
      </c>
      <c r="V104" s="121">
        <f>IF(U104="Confiable",15,0)</f>
        <v>15</v>
      </c>
      <c r="W104" s="266" t="s">
        <v>297</v>
      </c>
      <c r="X104" s="121">
        <f>IF(W104="Se investigan y resuelven oportunamente",15,0)</f>
        <v>15</v>
      </c>
      <c r="Y104" s="266" t="s">
        <v>299</v>
      </c>
      <c r="Z104" s="121">
        <f t="shared" ref="Z104:Z107" si="217">IF(Y104="Completa",10,IF(Y104="incompleta",5,0))</f>
        <v>10</v>
      </c>
      <c r="AA104" s="136">
        <f t="shared" ref="AA104:AA107" si="218">N104+P104+R104+T104+V104+X104+Z104</f>
        <v>100</v>
      </c>
      <c r="AB104" s="257" t="str">
        <f t="shared" ref="AB104:AB107" si="219">IF(AA104&gt;=96,"Fuerte",IF(AA104&gt;=86,"Moderado",IF(AA104&gt;=0,"Débil","")))</f>
        <v>Fuerte</v>
      </c>
      <c r="AC104" s="260" t="s">
        <v>1204</v>
      </c>
      <c r="AD104" s="257" t="str">
        <f>IF(AC104="Siempre se ejecuta","Fuerte",IF(AC104="Algunas veces","Moderado",IF(AC104="no se ejecuta","Débil","")))</f>
        <v>Fuerte</v>
      </c>
      <c r="AE104" s="257" t="str">
        <f t="shared" ref="AE104:AE107" si="220">AB104&amp;AD104</f>
        <v>FuerteFuerte</v>
      </c>
      <c r="AF104" s="257" t="str">
        <f>IFERROR(VLOOKUP(AE104,PARAMETROS!$BH$2:$BJ$10,3,FALSE),"")</f>
        <v>Fuerte</v>
      </c>
      <c r="AG104" s="257">
        <f t="shared" ref="AG104:AG107" si="221">IF(AF104="fuerte",100,IF(AF104="Moderado",50,IF(AF104="débil",0,"")))</f>
        <v>100</v>
      </c>
      <c r="AH104" s="257" t="str">
        <f>IFERROR(VLOOKUP(AE104,PARAMETROS!$BH$2:$BJ$10,2,FALSE),"")</f>
        <v>No</v>
      </c>
      <c r="AI104" s="837">
        <f>IFERROR(AVERAGE(AG104:AG107),0)</f>
        <v>62.5</v>
      </c>
      <c r="AJ104" s="839" t="str">
        <f>IF(AI104&gt;=100,"Fuerte",IF(AI104&gt;=50,"Moderado",IF(AI104&gt;=0,"Débil","")))</f>
        <v>Moderado</v>
      </c>
      <c r="AK104" s="841" t="s">
        <v>1205</v>
      </c>
      <c r="AL104" s="841" t="s">
        <v>1205</v>
      </c>
      <c r="AM104" s="844" t="str">
        <f>+AJ104&amp;AK104&amp;AL104</f>
        <v>ModeradoDirectamenteDirectamente</v>
      </c>
      <c r="AN104" s="846">
        <f>IFERROR(VLOOKUP(AM104,PARAMETROS!$BD$1:$BG$9,2,FALSE),0)</f>
        <v>1</v>
      </c>
      <c r="AO104" s="848">
        <f>IF(E104&lt;&gt;"8. Corrupción",IFERROR(VLOOKUP(AM104,PARAMETROS!$BD$1:$BG$9,3,FALSE),0),0)</f>
        <v>1</v>
      </c>
      <c r="AP104" s="878">
        <f>IF(H104 ="",0,IF(H104-AN104&lt;=0,1,H104-AN104))</f>
        <v>1</v>
      </c>
      <c r="AQ104" s="881">
        <f t="shared" ref="AQ104" si="222">IF(E104&lt;&gt;"8. Corrupción",IF(I104="",0,IF(I104-AO104=0,1,I104-AO104)),I104)</f>
        <v>3</v>
      </c>
      <c r="AR104" s="886" t="str">
        <f t="shared" ref="AR104" si="223">IF(E104="8. Corrupción",IF(OR(AND(AP104=1,AQ104=5),AND(AP104=2,AQ104=5),AND(AP104=3,AQ104=4),(AP104+AQ104&gt;=8)),"Extrema",IF(OR(AND(AP104=1,AQ104=4),AND(AP104=2,AQ104=4),AND(AP104=4,AQ104=3),AND(AP104=3,AQ104=3)),"Alta",IF(OR(AND(AP104=1,AQ104=3),AND(AP104=2,AQ104=3)),"Moderada","No aplica para Corrupción"))),IF(AP104+AQ104=0,"",IF(OR(AND(AP104=3,AQ104=4),(AND(AP104=2,AQ104=5)),(AND(AP104=1,AQ104=5))),"Extrema",IF(OR(AND(AP104=3,AQ104=1),(AND(AP104=2,AQ104=2))),"Baja",IF(OR(AND(AP104=4,AQ104=1),AND(AP104=3,AQ104=2),AND(AP104=2,AQ104=3),AND(AP104=1,AQ104=3)),"Moderada",IF(AP104+AQ104&gt;=8,"Extrema",IF(AP104+AQ104&lt;4,"Baja",IF(AP104+AQ104&gt;=6,"Alta","Alta"))))))))</f>
        <v>Moderada</v>
      </c>
      <c r="AS104" s="859" t="s">
        <v>206</v>
      </c>
      <c r="AT104" s="370" t="s">
        <v>1189</v>
      </c>
      <c r="AU104" s="707" t="s">
        <v>1190</v>
      </c>
      <c r="AV104" s="707" t="s">
        <v>1177</v>
      </c>
      <c r="AW104" s="707" t="s">
        <v>1191</v>
      </c>
      <c r="AX104" s="792">
        <v>43556</v>
      </c>
      <c r="AY104" s="940">
        <v>43830</v>
      </c>
      <c r="AZ104" s="470" t="s">
        <v>1436</v>
      </c>
      <c r="BA104" s="368">
        <v>0.75</v>
      </c>
      <c r="BB104" s="470" t="s">
        <v>1441</v>
      </c>
      <c r="BC104" s="797" t="s">
        <v>127</v>
      </c>
      <c r="BD104" s="592"/>
    </row>
    <row r="105" spans="1:61" ht="108" customHeight="1">
      <c r="A105" s="860"/>
      <c r="B105" s="832"/>
      <c r="C105" s="942"/>
      <c r="D105" s="827"/>
      <c r="E105" s="827"/>
      <c r="F105" s="105" t="s">
        <v>1182</v>
      </c>
      <c r="G105" s="832"/>
      <c r="H105" s="834"/>
      <c r="I105" s="827"/>
      <c r="J105" s="836"/>
      <c r="K105" s="319" t="s">
        <v>95</v>
      </c>
      <c r="L105" s="376" t="s">
        <v>1186</v>
      </c>
      <c r="M105" s="312" t="s">
        <v>509</v>
      </c>
      <c r="N105" s="121">
        <f>IF(M105="Asignado",15,0)</f>
        <v>15</v>
      </c>
      <c r="O105" s="266" t="s">
        <v>289</v>
      </c>
      <c r="P105" s="121">
        <f>IF(O105="Adecuado",15,0)</f>
        <v>15</v>
      </c>
      <c r="Q105" s="266" t="s">
        <v>291</v>
      </c>
      <c r="R105" s="121">
        <f>IF(Q105="Oportuna",15,0)</f>
        <v>15</v>
      </c>
      <c r="S105" s="266" t="s">
        <v>293</v>
      </c>
      <c r="T105" s="121">
        <f>IF(S105="Prevenir",15,IF(S105="Detectar",10,0))</f>
        <v>0</v>
      </c>
      <c r="U105" s="266" t="s">
        <v>295</v>
      </c>
      <c r="V105" s="121">
        <f>IF(U105="Confiable",15,0)</f>
        <v>15</v>
      </c>
      <c r="W105" s="266" t="s">
        <v>297</v>
      </c>
      <c r="X105" s="121">
        <f>IF(W105="Se investigan y resuelven oportunamente",15,0)</f>
        <v>15</v>
      </c>
      <c r="Y105" s="266" t="s">
        <v>299</v>
      </c>
      <c r="Z105" s="121">
        <f t="shared" si="217"/>
        <v>10</v>
      </c>
      <c r="AA105" s="136">
        <f t="shared" si="218"/>
        <v>85</v>
      </c>
      <c r="AB105" s="258" t="str">
        <f t="shared" si="219"/>
        <v>Débil</v>
      </c>
      <c r="AC105" s="260" t="s">
        <v>1204</v>
      </c>
      <c r="AD105" s="257" t="str">
        <f>IF(AC105="Siempre se ejecuta","Fuerte",IF(AC105="Algunas veces","Moderado",IF(AC105="no se ejecuta","Débil","")))</f>
        <v>Fuerte</v>
      </c>
      <c r="AE105" s="257" t="str">
        <f t="shared" si="220"/>
        <v>DébilFuerte</v>
      </c>
      <c r="AF105" s="257" t="str">
        <f>IFERROR(VLOOKUP(AE105,PARAMETROS!$BH$2:$BJ$10,3,FALSE),"")</f>
        <v>Débil</v>
      </c>
      <c r="AG105" s="257">
        <f t="shared" si="221"/>
        <v>0</v>
      </c>
      <c r="AH105" s="257" t="str">
        <f>IFERROR(VLOOKUP(AE105,PARAMETROS!$BH$2:$BJ$10,2,FALSE),"")</f>
        <v>Sí</v>
      </c>
      <c r="AI105" s="838"/>
      <c r="AJ105" s="840"/>
      <c r="AK105" s="841"/>
      <c r="AL105" s="841"/>
      <c r="AM105" s="845"/>
      <c r="AN105" s="847"/>
      <c r="AO105" s="849"/>
      <c r="AP105" s="884"/>
      <c r="AQ105" s="885"/>
      <c r="AR105" s="887"/>
      <c r="AS105" s="942"/>
      <c r="AT105" s="371" t="s">
        <v>1192</v>
      </c>
      <c r="AU105" s="790"/>
      <c r="AV105" s="790"/>
      <c r="AW105" s="790"/>
      <c r="AX105" s="790"/>
      <c r="AY105" s="947"/>
      <c r="AZ105" s="470" t="s">
        <v>1437</v>
      </c>
      <c r="BA105" s="368">
        <v>0.8</v>
      </c>
      <c r="BB105" s="470" t="s">
        <v>1440</v>
      </c>
      <c r="BC105" s="914"/>
      <c r="BD105" s="813"/>
    </row>
    <row r="106" spans="1:61" ht="102.75" customHeight="1">
      <c r="A106" s="860"/>
      <c r="B106" s="832"/>
      <c r="C106" s="860"/>
      <c r="D106" s="827"/>
      <c r="E106" s="827"/>
      <c r="F106" s="105" t="s">
        <v>1183</v>
      </c>
      <c r="G106" s="832"/>
      <c r="H106" s="834"/>
      <c r="I106" s="827"/>
      <c r="J106" s="864"/>
      <c r="K106" s="319" t="s">
        <v>98</v>
      </c>
      <c r="L106" s="376" t="s">
        <v>1187</v>
      </c>
      <c r="M106" s="314" t="s">
        <v>509</v>
      </c>
      <c r="N106" s="98">
        <f>IF(M106="Asignado",15,0)</f>
        <v>15</v>
      </c>
      <c r="O106" s="266" t="s">
        <v>289</v>
      </c>
      <c r="P106" s="98">
        <f t="shared" ref="P106:P107" si="224">IF(O106="Adecuado",15,0)</f>
        <v>15</v>
      </c>
      <c r="Q106" s="266" t="s">
        <v>291</v>
      </c>
      <c r="R106" s="98">
        <f t="shared" ref="R106:R107" si="225">IF(Q106="Oportuna",15,0)</f>
        <v>15</v>
      </c>
      <c r="S106" s="266" t="s">
        <v>303</v>
      </c>
      <c r="T106" s="98">
        <f t="shared" ref="T106:T107" si="226">IF(S106="Prevenir",15,IF(S106="Detectar",10,0))</f>
        <v>15</v>
      </c>
      <c r="U106" s="266" t="s">
        <v>295</v>
      </c>
      <c r="V106" s="98">
        <f t="shared" ref="V106:V107" si="227">IF(U106="Confiable",15,0)</f>
        <v>15</v>
      </c>
      <c r="W106" s="266" t="s">
        <v>297</v>
      </c>
      <c r="X106" s="98">
        <f t="shared" ref="X106:X107" si="228">IF(W106="Se investigan y resuelven oportunamente",15,0)</f>
        <v>15</v>
      </c>
      <c r="Y106" s="266" t="s">
        <v>299</v>
      </c>
      <c r="Z106" s="98">
        <f t="shared" si="217"/>
        <v>10</v>
      </c>
      <c r="AA106" s="137">
        <f t="shared" si="218"/>
        <v>100</v>
      </c>
      <c r="AB106" s="258" t="str">
        <f t="shared" si="219"/>
        <v>Fuerte</v>
      </c>
      <c r="AC106" s="260" t="s">
        <v>1204</v>
      </c>
      <c r="AD106" s="258" t="str">
        <f t="shared" ref="AD106:AD107" si="229">IF(AC106="Siempre se ejecuta","Fuerte",IF(AC106="Algunas veces","Moderado",IF(AC106="no se ejecuta","Débil","")))</f>
        <v>Fuerte</v>
      </c>
      <c r="AE106" s="258" t="str">
        <f t="shared" si="220"/>
        <v>FuerteFuerte</v>
      </c>
      <c r="AF106" s="258" t="str">
        <f>IFERROR(VLOOKUP(AE106,PARAMETROS!$BH$2:$BJ$10,3,FALSE),"")</f>
        <v>Fuerte</v>
      </c>
      <c r="AG106" s="258">
        <f t="shared" si="221"/>
        <v>100</v>
      </c>
      <c r="AH106" s="258" t="str">
        <f>IFERROR(VLOOKUP(AE106,PARAMETROS!$BH$2:$BJ$10,2,FALSE),"")</f>
        <v>No</v>
      </c>
      <c r="AI106" s="866"/>
      <c r="AJ106" s="868"/>
      <c r="AK106" s="841"/>
      <c r="AL106" s="841"/>
      <c r="AM106" s="841"/>
      <c r="AN106" s="871"/>
      <c r="AO106" s="873"/>
      <c r="AP106" s="879"/>
      <c r="AQ106" s="882"/>
      <c r="AR106" s="891"/>
      <c r="AS106" s="860"/>
      <c r="AT106" s="371" t="s">
        <v>1193</v>
      </c>
      <c r="AU106" s="790"/>
      <c r="AV106" s="790"/>
      <c r="AW106" s="790"/>
      <c r="AX106" s="945"/>
      <c r="AY106" s="948">
        <v>43830</v>
      </c>
      <c r="AZ106" s="943" t="s">
        <v>1438</v>
      </c>
      <c r="BA106" s="399"/>
      <c r="BB106" s="944" t="s">
        <v>1439</v>
      </c>
      <c r="BC106" s="914"/>
      <c r="BD106" s="813"/>
    </row>
    <row r="107" spans="1:61" ht="80.25" customHeight="1" thickBot="1">
      <c r="A107" s="861"/>
      <c r="B107" s="858"/>
      <c r="C107" s="861"/>
      <c r="D107" s="862"/>
      <c r="E107" s="862"/>
      <c r="F107" s="106" t="s">
        <v>1184</v>
      </c>
      <c r="G107" s="858"/>
      <c r="H107" s="863"/>
      <c r="I107" s="862"/>
      <c r="J107" s="865"/>
      <c r="K107" s="321" t="s">
        <v>85</v>
      </c>
      <c r="L107" s="375" t="s">
        <v>1188</v>
      </c>
      <c r="M107" s="315" t="s">
        <v>509</v>
      </c>
      <c r="N107" s="122">
        <f t="shared" ref="N107" si="230">IF(M107="Asignado",15,0)</f>
        <v>15</v>
      </c>
      <c r="O107" s="266" t="s">
        <v>289</v>
      </c>
      <c r="P107" s="122">
        <f t="shared" si="224"/>
        <v>15</v>
      </c>
      <c r="Q107" s="266" t="s">
        <v>291</v>
      </c>
      <c r="R107" s="122">
        <f t="shared" si="225"/>
        <v>15</v>
      </c>
      <c r="S107" s="266" t="s">
        <v>303</v>
      </c>
      <c r="T107" s="122">
        <f t="shared" si="226"/>
        <v>15</v>
      </c>
      <c r="U107" s="266" t="s">
        <v>295</v>
      </c>
      <c r="V107" s="122">
        <f t="shared" si="227"/>
        <v>15</v>
      </c>
      <c r="W107" s="266" t="s">
        <v>297</v>
      </c>
      <c r="X107" s="122">
        <f t="shared" si="228"/>
        <v>15</v>
      </c>
      <c r="Y107" s="266" t="s">
        <v>299</v>
      </c>
      <c r="Z107" s="122">
        <f t="shared" si="217"/>
        <v>10</v>
      </c>
      <c r="AA107" s="138">
        <f t="shared" si="218"/>
        <v>100</v>
      </c>
      <c r="AB107" s="135" t="str">
        <f t="shared" si="219"/>
        <v>Fuerte</v>
      </c>
      <c r="AC107" s="260" t="s">
        <v>1234</v>
      </c>
      <c r="AD107" s="135" t="str">
        <f t="shared" si="229"/>
        <v>Moderado</v>
      </c>
      <c r="AE107" s="135" t="str">
        <f t="shared" si="220"/>
        <v>FuerteModerado</v>
      </c>
      <c r="AF107" s="135" t="str">
        <f>IFERROR(VLOOKUP(AE107,PARAMETROS!$BH$2:$BJ$10,3,FALSE),"")</f>
        <v>Moderado</v>
      </c>
      <c r="AG107" s="135">
        <f t="shared" si="221"/>
        <v>50</v>
      </c>
      <c r="AH107" s="135" t="str">
        <f>IFERROR(VLOOKUP(AE107,PARAMETROS!$BH$2:$BJ$10,2,FALSE),"")</f>
        <v>Sí</v>
      </c>
      <c r="AI107" s="867"/>
      <c r="AJ107" s="869"/>
      <c r="AK107" s="841"/>
      <c r="AL107" s="841"/>
      <c r="AM107" s="870"/>
      <c r="AN107" s="872"/>
      <c r="AO107" s="874"/>
      <c r="AP107" s="880"/>
      <c r="AQ107" s="883"/>
      <c r="AR107" s="892"/>
      <c r="AS107" s="861"/>
      <c r="AT107" s="372" t="s">
        <v>1194</v>
      </c>
      <c r="AU107" s="708"/>
      <c r="AV107" s="708"/>
      <c r="AW107" s="708"/>
      <c r="AX107" s="946"/>
      <c r="AY107" s="949"/>
      <c r="AZ107" s="943"/>
      <c r="BA107" s="373">
        <v>0.4</v>
      </c>
      <c r="BB107" s="944"/>
      <c r="BC107" s="798"/>
      <c r="BD107" s="799"/>
    </row>
    <row r="108" spans="1:61" s="43" customFormat="1" ht="24" customHeight="1">
      <c r="A108" s="356"/>
      <c r="B108" s="357"/>
      <c r="C108" s="357"/>
      <c r="D108" s="357"/>
      <c r="E108" s="357"/>
      <c r="F108" s="358"/>
      <c r="G108" s="357"/>
      <c r="H108" s="357"/>
      <c r="I108" s="357"/>
      <c r="J108" s="359"/>
      <c r="K108" s="358"/>
      <c r="L108" s="360"/>
      <c r="M108" s="116"/>
      <c r="N108" s="117"/>
      <c r="O108" s="116"/>
      <c r="P108" s="117"/>
      <c r="Q108" s="116"/>
      <c r="R108" s="117"/>
      <c r="S108" s="116"/>
      <c r="T108" s="117"/>
      <c r="U108" s="116"/>
      <c r="V108" s="117"/>
      <c r="W108" s="116"/>
      <c r="X108" s="117"/>
      <c r="Y108" s="116"/>
      <c r="Z108" s="117"/>
      <c r="AA108" s="139"/>
      <c r="AB108" s="139"/>
      <c r="AC108" s="118"/>
      <c r="AD108" s="139"/>
      <c r="AE108" s="139"/>
      <c r="AF108" s="139"/>
      <c r="AG108" s="139"/>
      <c r="AH108" s="139"/>
      <c r="AI108" s="140"/>
      <c r="AJ108" s="139"/>
      <c r="AK108" s="118"/>
      <c r="AL108" s="118"/>
      <c r="AM108" s="118"/>
      <c r="AN108" s="361"/>
      <c r="AO108" s="361"/>
      <c r="AP108" s="361"/>
      <c r="AQ108" s="361"/>
      <c r="AR108" s="359"/>
      <c r="AS108" s="357"/>
      <c r="AT108" s="362"/>
      <c r="AU108" s="362"/>
      <c r="AV108" s="362"/>
      <c r="AW108" s="360"/>
      <c r="AX108" s="363"/>
      <c r="AY108" s="363"/>
      <c r="AZ108" s="364"/>
      <c r="BA108" s="364"/>
      <c r="BB108" s="365"/>
      <c r="BC108" s="365"/>
      <c r="BD108" s="365"/>
    </row>
    <row r="109" spans="1:61" s="43" customFormat="1" ht="24" customHeight="1">
      <c r="A109" s="356"/>
      <c r="B109" s="357"/>
      <c r="C109" s="357"/>
      <c r="D109" s="357"/>
      <c r="E109" s="357"/>
      <c r="F109" s="358"/>
      <c r="G109" s="357"/>
      <c r="H109" s="357"/>
      <c r="I109" s="357"/>
      <c r="J109" s="359"/>
      <c r="K109" s="358"/>
      <c r="L109" s="360"/>
      <c r="M109" s="116"/>
      <c r="N109" s="117"/>
      <c r="O109" s="116"/>
      <c r="P109" s="117"/>
      <c r="Q109" s="116"/>
      <c r="R109" s="117"/>
      <c r="S109" s="116"/>
      <c r="T109" s="117"/>
      <c r="U109" s="116"/>
      <c r="V109" s="117"/>
      <c r="W109" s="116"/>
      <c r="X109" s="117"/>
      <c r="Y109" s="116"/>
      <c r="Z109" s="117"/>
      <c r="AA109" s="139"/>
      <c r="AB109" s="139"/>
      <c r="AC109" s="118"/>
      <c r="AD109" s="139"/>
      <c r="AE109" s="139"/>
      <c r="AF109" s="139"/>
      <c r="AG109" s="139"/>
      <c r="AH109" s="139"/>
      <c r="AI109" s="140"/>
      <c r="AJ109" s="139"/>
      <c r="AK109" s="118"/>
      <c r="AL109" s="118"/>
      <c r="AM109" s="118"/>
      <c r="AN109" s="361"/>
      <c r="AO109" s="361"/>
      <c r="AP109" s="361"/>
      <c r="AQ109" s="361"/>
      <c r="AR109" s="359"/>
      <c r="AS109" s="357"/>
      <c r="AT109" s="362"/>
      <c r="AU109" s="362"/>
      <c r="AV109" s="362"/>
      <c r="AW109" s="360"/>
      <c r="AX109" s="363"/>
      <c r="AY109" s="363"/>
      <c r="AZ109" s="364"/>
      <c r="BA109" s="364"/>
      <c r="BB109" s="365"/>
      <c r="BC109" s="365"/>
      <c r="BD109" s="365"/>
    </row>
    <row r="110" spans="1:61" ht="21" customHeight="1">
      <c r="A110" s="676" t="s">
        <v>114</v>
      </c>
      <c r="B110" s="676"/>
      <c r="C110" s="676"/>
      <c r="D110" s="676"/>
      <c r="E110" s="676"/>
      <c r="F110" s="676"/>
      <c r="G110" s="676"/>
      <c r="H110" s="676"/>
      <c r="I110" s="676"/>
      <c r="J110" s="676"/>
      <c r="K110" s="676"/>
      <c r="L110" s="676"/>
      <c r="M110" s="676"/>
      <c r="N110" s="676"/>
      <c r="O110" s="676"/>
      <c r="P110" s="676"/>
      <c r="Q110" s="676"/>
      <c r="R110" s="676"/>
      <c r="S110" s="676"/>
      <c r="T110" s="676"/>
      <c r="U110" s="676"/>
      <c r="V110" s="676"/>
      <c r="W110" s="676"/>
      <c r="X110" s="676"/>
      <c r="Y110" s="676"/>
      <c r="Z110" s="676"/>
      <c r="AA110" s="676"/>
      <c r="AB110" s="676"/>
      <c r="AC110" s="676"/>
      <c r="AD110" s="676"/>
      <c r="AE110" s="676"/>
      <c r="AF110" s="676"/>
      <c r="AG110" s="676"/>
      <c r="AH110" s="676"/>
      <c r="AI110" s="676"/>
      <c r="AJ110" s="676"/>
      <c r="AK110" s="676"/>
      <c r="AL110" s="676"/>
      <c r="AM110" s="676"/>
      <c r="AN110" s="676"/>
      <c r="AO110" s="676"/>
      <c r="AP110" s="676"/>
      <c r="AQ110" s="676"/>
      <c r="AR110" s="676"/>
      <c r="AS110" s="676"/>
      <c r="AT110" s="676"/>
      <c r="AU110" s="676"/>
      <c r="AV110" s="676"/>
      <c r="AW110" s="676"/>
      <c r="AX110" s="676"/>
      <c r="AY110" s="676"/>
      <c r="AZ110" s="676"/>
      <c r="BA110" s="676"/>
      <c r="BB110" s="676"/>
      <c r="BC110" s="676"/>
      <c r="BD110" s="676"/>
      <c r="BE110" s="676"/>
      <c r="BF110" s="676"/>
      <c r="BG110" s="676"/>
      <c r="BH110" s="676"/>
      <c r="BI110" s="676"/>
    </row>
    <row r="111" spans="1:61" ht="21" customHeight="1">
      <c r="A111" s="676" t="s">
        <v>138</v>
      </c>
      <c r="B111" s="676"/>
      <c r="C111" s="676"/>
      <c r="D111" s="676"/>
      <c r="E111" s="676"/>
      <c r="F111" s="676"/>
      <c r="G111" s="676"/>
      <c r="H111" s="676"/>
      <c r="I111" s="676"/>
      <c r="J111" s="676"/>
      <c r="K111" s="676"/>
      <c r="L111" s="676"/>
      <c r="M111" s="676"/>
      <c r="N111" s="676"/>
      <c r="O111" s="676"/>
      <c r="P111" s="676"/>
      <c r="Q111" s="676"/>
      <c r="R111" s="676"/>
      <c r="S111" s="676"/>
      <c r="T111" s="676"/>
      <c r="U111" s="676"/>
      <c r="V111" s="676"/>
      <c r="W111" s="676"/>
      <c r="X111" s="676"/>
      <c r="Y111" s="676"/>
      <c r="Z111" s="676"/>
      <c r="AA111" s="676"/>
      <c r="AB111" s="676"/>
      <c r="AC111" s="676"/>
      <c r="AD111" s="676"/>
      <c r="AE111" s="676"/>
      <c r="AF111" s="676"/>
      <c r="AG111" s="676"/>
      <c r="AH111" s="676"/>
      <c r="AI111" s="676"/>
      <c r="AJ111" s="676"/>
      <c r="AK111" s="676"/>
      <c r="AL111" s="676"/>
      <c r="AM111" s="676"/>
      <c r="AN111" s="676"/>
      <c r="AO111" s="676"/>
      <c r="AP111" s="676"/>
      <c r="AQ111" s="676"/>
      <c r="AR111" s="676"/>
      <c r="AS111" s="676"/>
      <c r="AT111" s="676"/>
      <c r="AU111" s="676"/>
      <c r="AV111" s="676"/>
      <c r="AW111" s="676"/>
      <c r="AX111" s="676"/>
      <c r="AY111" s="676"/>
      <c r="AZ111" s="676"/>
      <c r="BA111" s="676"/>
      <c r="BB111" s="676"/>
      <c r="BC111" s="676"/>
      <c r="BD111" s="676"/>
      <c r="BE111" s="676"/>
      <c r="BF111" s="676"/>
      <c r="BG111" s="676"/>
      <c r="BH111" s="676"/>
      <c r="BI111" s="676"/>
    </row>
    <row r="112" spans="1:61" ht="21" customHeight="1">
      <c r="A112" s="676" t="s">
        <v>139</v>
      </c>
      <c r="B112" s="676"/>
      <c r="C112" s="676"/>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676"/>
      <c r="AH112" s="676"/>
      <c r="AI112" s="676"/>
      <c r="AJ112" s="676"/>
      <c r="AK112" s="676"/>
      <c r="AL112" s="676"/>
      <c r="AM112" s="676"/>
      <c r="AN112" s="676"/>
      <c r="AO112" s="676"/>
      <c r="AP112" s="676"/>
      <c r="AQ112" s="676"/>
      <c r="AR112" s="676"/>
      <c r="AS112" s="676"/>
      <c r="AT112" s="676"/>
      <c r="AU112" s="676"/>
      <c r="AV112" s="676"/>
      <c r="AW112" s="676"/>
      <c r="AX112" s="676"/>
      <c r="AY112" s="676"/>
      <c r="AZ112" s="676"/>
      <c r="BA112" s="676"/>
      <c r="BB112" s="676"/>
      <c r="BC112" s="676"/>
      <c r="BD112" s="676"/>
      <c r="BE112" s="676"/>
      <c r="BF112" s="676"/>
      <c r="BG112" s="676"/>
      <c r="BH112" s="676"/>
      <c r="BI112" s="676"/>
    </row>
  </sheetData>
  <sheetProtection formatCells="0" formatColumns="0" formatRows="0" insertRows="0" insertHyperlinks="0" sort="0" autoFilter="0" pivotTables="0"/>
  <protectedRanges>
    <protectedRange sqref="AS18:AS21 AS13:AS16 AS23 AS82 AS85:AS88 AS96:AS97 AS99 AS102 AS104:AS105 AS38 AS53:AS67 AS69" name="Rango1"/>
    <protectedRange sqref="AS73:AS74" name="Rango1_1_1"/>
    <protectedRange sqref="AS75:AS77" name="Rango1_19"/>
    <protectedRange sqref="AS78" name="Rango1_20"/>
    <protectedRange sqref="AS84" name="Rango1_2_2"/>
    <protectedRange sqref="AS91:AS94" name="Rango1_1_4"/>
    <protectedRange sqref="AS95" name="Rango1_23"/>
  </protectedRanges>
  <autoFilter ref="A13:WXK13">
    <filterColumn colId="34" showButton="0"/>
  </autoFilter>
  <dataConsolidate/>
  <mergeCells count="619">
    <mergeCell ref="AZ106:AZ107"/>
    <mergeCell ref="BB106:BB107"/>
    <mergeCell ref="A110:BI110"/>
    <mergeCell ref="AX104:AX107"/>
    <mergeCell ref="AY104:AY107"/>
    <mergeCell ref="BC104:BC107"/>
    <mergeCell ref="BD104:BD107"/>
    <mergeCell ref="K97:K98"/>
    <mergeCell ref="L97:L98"/>
    <mergeCell ref="AT97:AT98"/>
    <mergeCell ref="BD102:BD103"/>
    <mergeCell ref="A104:A107"/>
    <mergeCell ref="B104:B107"/>
    <mergeCell ref="C104:C107"/>
    <mergeCell ref="D104:D107"/>
    <mergeCell ref="E104:E107"/>
    <mergeCell ref="G104:G107"/>
    <mergeCell ref="H104:H107"/>
    <mergeCell ref="I104:I107"/>
    <mergeCell ref="J104:J107"/>
    <mergeCell ref="AI104:AI107"/>
    <mergeCell ref="AJ104:AJ107"/>
    <mergeCell ref="AK104:AK107"/>
    <mergeCell ref="AL104:AL107"/>
    <mergeCell ref="AM104:AM107"/>
    <mergeCell ref="G85:G90"/>
    <mergeCell ref="H85:H90"/>
    <mergeCell ref="I85:I90"/>
    <mergeCell ref="J85:J90"/>
    <mergeCell ref="AJ82:AJ83"/>
    <mergeCell ref="G82:G83"/>
    <mergeCell ref="H82:H83"/>
    <mergeCell ref="I82:I83"/>
    <mergeCell ref="J82:J83"/>
    <mergeCell ref="AI82:AI83"/>
    <mergeCell ref="AK82:AK83"/>
    <mergeCell ref="AL82:AL83"/>
    <mergeCell ref="AM82:AM83"/>
    <mergeCell ref="A82:A83"/>
    <mergeCell ref="B82:B83"/>
    <mergeCell ref="C82:C83"/>
    <mergeCell ref="D82:D83"/>
    <mergeCell ref="E82:E83"/>
    <mergeCell ref="A85:A90"/>
    <mergeCell ref="B85:B90"/>
    <mergeCell ref="C85:C90"/>
    <mergeCell ref="D85:D90"/>
    <mergeCell ref="E85:E90"/>
    <mergeCell ref="AN104:AN107"/>
    <mergeCell ref="AO104:AO107"/>
    <mergeCell ref="AP104:AP107"/>
    <mergeCell ref="AQ104:AQ107"/>
    <mergeCell ref="AR104:AR107"/>
    <mergeCell ref="AS104:AS107"/>
    <mergeCell ref="AU104:AU107"/>
    <mergeCell ref="AV104:AV107"/>
    <mergeCell ref="AW104:AW107"/>
    <mergeCell ref="AR102:AR103"/>
    <mergeCell ref="AS102:AS103"/>
    <mergeCell ref="AU102:AU103"/>
    <mergeCell ref="AV102:AV103"/>
    <mergeCell ref="AW102:AW103"/>
    <mergeCell ref="AX102:AX103"/>
    <mergeCell ref="AY102:AY103"/>
    <mergeCell ref="BC102:BC103"/>
    <mergeCell ref="AI102:AI103"/>
    <mergeCell ref="AJ102:AJ103"/>
    <mergeCell ref="AK102:AK103"/>
    <mergeCell ref="AL102:AL103"/>
    <mergeCell ref="AM102:AM103"/>
    <mergeCell ref="AN102:AN103"/>
    <mergeCell ref="AO102:AO103"/>
    <mergeCell ref="AP102:AP103"/>
    <mergeCell ref="AQ102:AQ103"/>
    <mergeCell ref="A102:A103"/>
    <mergeCell ref="B102:B103"/>
    <mergeCell ref="C102:C103"/>
    <mergeCell ref="D102:D103"/>
    <mergeCell ref="E102:E103"/>
    <mergeCell ref="G102:G103"/>
    <mergeCell ref="H102:H103"/>
    <mergeCell ref="I102:I103"/>
    <mergeCell ref="J102:J103"/>
    <mergeCell ref="BA99:BA101"/>
    <mergeCell ref="BB99:BB101"/>
    <mergeCell ref="BC99:BC101"/>
    <mergeCell ref="BD99:BD101"/>
    <mergeCell ref="A99:A101"/>
    <mergeCell ref="B99:B101"/>
    <mergeCell ref="C99:C101"/>
    <mergeCell ref="D99:D101"/>
    <mergeCell ref="E99:E101"/>
    <mergeCell ref="G99:G101"/>
    <mergeCell ref="H99:H101"/>
    <mergeCell ref="I99:I101"/>
    <mergeCell ref="J99:J101"/>
    <mergeCell ref="AI99:AI101"/>
    <mergeCell ref="AJ99:AJ101"/>
    <mergeCell ref="AK99:AK101"/>
    <mergeCell ref="AL99:AL101"/>
    <mergeCell ref="AM99:AM101"/>
    <mergeCell ref="AN99:AN101"/>
    <mergeCell ref="AO99:AO101"/>
    <mergeCell ref="AP99:AP101"/>
    <mergeCell ref="AQ99:AQ101"/>
    <mergeCell ref="AR99:AR101"/>
    <mergeCell ref="AS99:AS101"/>
    <mergeCell ref="AU99:AU101"/>
    <mergeCell ref="AV99:AV101"/>
    <mergeCell ref="AW99:AW101"/>
    <mergeCell ref="AX99:AX101"/>
    <mergeCell ref="AY99:AY101"/>
    <mergeCell ref="AX97:AX98"/>
    <mergeCell ref="AY97:AY98"/>
    <mergeCell ref="AZ97:AZ98"/>
    <mergeCell ref="AS97:AS98"/>
    <mergeCell ref="AU97:AU98"/>
    <mergeCell ref="AV97:AV98"/>
    <mergeCell ref="AW97:AW98"/>
    <mergeCell ref="AZ99:AZ101"/>
    <mergeCell ref="BA97:BA98"/>
    <mergeCell ref="BB97:BB98"/>
    <mergeCell ref="BC97:BC98"/>
    <mergeCell ref="BD97:BD98"/>
    <mergeCell ref="AT91:AT94"/>
    <mergeCell ref="A97:A98"/>
    <mergeCell ref="B97:B98"/>
    <mergeCell ref="C97:C98"/>
    <mergeCell ref="D97:D98"/>
    <mergeCell ref="E97:E98"/>
    <mergeCell ref="G97:G98"/>
    <mergeCell ref="H97:H98"/>
    <mergeCell ref="I97:I98"/>
    <mergeCell ref="J97:J98"/>
    <mergeCell ref="AI97:AI98"/>
    <mergeCell ref="AJ97:AJ98"/>
    <mergeCell ref="AK97:AK98"/>
    <mergeCell ref="AL97:AL98"/>
    <mergeCell ref="AM97:AM98"/>
    <mergeCell ref="AN97:AN98"/>
    <mergeCell ref="AO97:AO98"/>
    <mergeCell ref="AP97:AP98"/>
    <mergeCell ref="AQ97:AQ98"/>
    <mergeCell ref="AR97:AR98"/>
    <mergeCell ref="BB91:BB94"/>
    <mergeCell ref="BC91:BC94"/>
    <mergeCell ref="BD91:BD94"/>
    <mergeCell ref="BD85:BD90"/>
    <mergeCell ref="A91:A94"/>
    <mergeCell ref="B91:B94"/>
    <mergeCell ref="C91:C94"/>
    <mergeCell ref="D91:D94"/>
    <mergeCell ref="E91:E94"/>
    <mergeCell ref="G91:G94"/>
    <mergeCell ref="H91:H94"/>
    <mergeCell ref="I91:I94"/>
    <mergeCell ref="J91:J94"/>
    <mergeCell ref="AI91:AI94"/>
    <mergeCell ref="AJ91:AJ94"/>
    <mergeCell ref="AK91:AK94"/>
    <mergeCell ref="AL91:AL94"/>
    <mergeCell ref="AM91:AM94"/>
    <mergeCell ref="AN91:AN94"/>
    <mergeCell ref="AO91:AO94"/>
    <mergeCell ref="AU91:AU94"/>
    <mergeCell ref="AV91:AV94"/>
    <mergeCell ref="AW91:AW94"/>
    <mergeCell ref="AV85:AV90"/>
    <mergeCell ref="AW85:AW90"/>
    <mergeCell ref="AX85:AX90"/>
    <mergeCell ref="AY85:AY90"/>
    <mergeCell ref="AX91:AX94"/>
    <mergeCell ref="AY91:AY94"/>
    <mergeCell ref="AZ91:AZ94"/>
    <mergeCell ref="BA91:BA94"/>
    <mergeCell ref="AI85:AI90"/>
    <mergeCell ref="AJ85:AJ90"/>
    <mergeCell ref="AK85:AK90"/>
    <mergeCell ref="AL85:AL90"/>
    <mergeCell ref="AM85:AM90"/>
    <mergeCell ref="AN85:AN90"/>
    <mergeCell ref="AO85:AO90"/>
    <mergeCell ref="AP85:AP90"/>
    <mergeCell ref="AQ85:AQ90"/>
    <mergeCell ref="AP91:AP94"/>
    <mergeCell ref="AQ91:AQ94"/>
    <mergeCell ref="AR91:AR94"/>
    <mergeCell ref="AS91:AS94"/>
    <mergeCell ref="BA75:BA77"/>
    <mergeCell ref="BB75:BB77"/>
    <mergeCell ref="BC75:BC77"/>
    <mergeCell ref="BD75:BD77"/>
    <mergeCell ref="AP75:AP77"/>
    <mergeCell ref="AQ75:AQ77"/>
    <mergeCell ref="AR75:AR77"/>
    <mergeCell ref="AR85:AR90"/>
    <mergeCell ref="AS85:AS90"/>
    <mergeCell ref="AP82:AP83"/>
    <mergeCell ref="AQ82:AQ83"/>
    <mergeCell ref="AR82:AR83"/>
    <mergeCell ref="AS82:AS83"/>
    <mergeCell ref="AU82:AU83"/>
    <mergeCell ref="AV82:AV83"/>
    <mergeCell ref="AW82:AW83"/>
    <mergeCell ref="AX82:AX83"/>
    <mergeCell ref="AY82:AY83"/>
    <mergeCell ref="AS75:AS77"/>
    <mergeCell ref="AU75:AU77"/>
    <mergeCell ref="AU85:AU90"/>
    <mergeCell ref="AW75:AW77"/>
    <mergeCell ref="AX75:AX77"/>
    <mergeCell ref="AY75:AY77"/>
    <mergeCell ref="AN82:AN83"/>
    <mergeCell ref="AO82:AO83"/>
    <mergeCell ref="BC78:BC80"/>
    <mergeCell ref="BD78:BD80"/>
    <mergeCell ref="AS78:AS80"/>
    <mergeCell ref="AU78:AU80"/>
    <mergeCell ref="AV78:AV80"/>
    <mergeCell ref="AW78:AW80"/>
    <mergeCell ref="AX78:AX80"/>
    <mergeCell ref="AY78:AY80"/>
    <mergeCell ref="AZ78:AZ80"/>
    <mergeCell ref="BA78:BA80"/>
    <mergeCell ref="BB78:BB80"/>
    <mergeCell ref="AR78:AR80"/>
    <mergeCell ref="AZ82:AZ83"/>
    <mergeCell ref="BA82:BA83"/>
    <mergeCell ref="BB82:BB83"/>
    <mergeCell ref="BC82:BC83"/>
    <mergeCell ref="BD82:BD83"/>
    <mergeCell ref="AT78:AT80"/>
    <mergeCell ref="AP73:AP74"/>
    <mergeCell ref="AQ73:AQ74"/>
    <mergeCell ref="AR73:AR74"/>
    <mergeCell ref="AS73:AS74"/>
    <mergeCell ref="A78:A80"/>
    <mergeCell ref="B78:B80"/>
    <mergeCell ref="C78:C80"/>
    <mergeCell ref="D78:D80"/>
    <mergeCell ref="E78:E80"/>
    <mergeCell ref="G78:G80"/>
    <mergeCell ref="H78:H80"/>
    <mergeCell ref="I78:I80"/>
    <mergeCell ref="J78:J80"/>
    <mergeCell ref="AZ75:AZ77"/>
    <mergeCell ref="AI78:AI80"/>
    <mergeCell ref="AJ78:AJ80"/>
    <mergeCell ref="AK78:AK80"/>
    <mergeCell ref="AL78:AL80"/>
    <mergeCell ref="AM78:AM80"/>
    <mergeCell ref="AN78:AN80"/>
    <mergeCell ref="AO78:AO80"/>
    <mergeCell ref="AP78:AP80"/>
    <mergeCell ref="AQ78:AQ80"/>
    <mergeCell ref="BB73:BB74"/>
    <mergeCell ref="BC73:BC74"/>
    <mergeCell ref="BD73:BD74"/>
    <mergeCell ref="A75:A77"/>
    <mergeCell ref="B75:B77"/>
    <mergeCell ref="C75:C77"/>
    <mergeCell ref="D75:D77"/>
    <mergeCell ref="E75:E77"/>
    <mergeCell ref="G75:G77"/>
    <mergeCell ref="H75:H77"/>
    <mergeCell ref="I75:I77"/>
    <mergeCell ref="J75:J77"/>
    <mergeCell ref="AI75:AI77"/>
    <mergeCell ref="AJ75:AJ77"/>
    <mergeCell ref="AK75:AK77"/>
    <mergeCell ref="AL75:AL77"/>
    <mergeCell ref="AM75:AM77"/>
    <mergeCell ref="AN75:AN77"/>
    <mergeCell ref="AO75:AO77"/>
    <mergeCell ref="A73:A74"/>
    <mergeCell ref="B73:B74"/>
    <mergeCell ref="C73:C74"/>
    <mergeCell ref="D73:D74"/>
    <mergeCell ref="AV75:AV77"/>
    <mergeCell ref="AP69:AP71"/>
    <mergeCell ref="AQ69:AQ71"/>
    <mergeCell ref="AR69:AR71"/>
    <mergeCell ref="AS69:AS71"/>
    <mergeCell ref="AU73:AU74"/>
    <mergeCell ref="AV73:AV74"/>
    <mergeCell ref="AY69:AY71"/>
    <mergeCell ref="AZ69:AZ71"/>
    <mergeCell ref="E73:E74"/>
    <mergeCell ref="G73:G74"/>
    <mergeCell ref="H73:H74"/>
    <mergeCell ref="I73:I74"/>
    <mergeCell ref="J73:J74"/>
    <mergeCell ref="AI73:AI74"/>
    <mergeCell ref="AJ73:AJ74"/>
    <mergeCell ref="AK73:AK74"/>
    <mergeCell ref="AL73:AL74"/>
    <mergeCell ref="AW73:AW74"/>
    <mergeCell ref="AX73:AX74"/>
    <mergeCell ref="AY73:AY74"/>
    <mergeCell ref="AT73:AT74"/>
    <mergeCell ref="AM73:AM74"/>
    <mergeCell ref="AN73:AN74"/>
    <mergeCell ref="AO73:AO74"/>
    <mergeCell ref="BA69:BA71"/>
    <mergeCell ref="BB69:BB71"/>
    <mergeCell ref="BC69:BC71"/>
    <mergeCell ref="BD69:BD71"/>
    <mergeCell ref="AT16:AT17"/>
    <mergeCell ref="AT21:AT22"/>
    <mergeCell ref="A69:A71"/>
    <mergeCell ref="B69:B71"/>
    <mergeCell ref="C69:C71"/>
    <mergeCell ref="D69:D71"/>
    <mergeCell ref="E69:E71"/>
    <mergeCell ref="G69:G71"/>
    <mergeCell ref="H69:H71"/>
    <mergeCell ref="I69:I71"/>
    <mergeCell ref="J69:J71"/>
    <mergeCell ref="AI69:AI71"/>
    <mergeCell ref="AJ69:AJ71"/>
    <mergeCell ref="AK69:AK71"/>
    <mergeCell ref="AL69:AL71"/>
    <mergeCell ref="AM69:AM71"/>
    <mergeCell ref="AN69:AN71"/>
    <mergeCell ref="AO69:AO71"/>
    <mergeCell ref="AY21:AY22"/>
    <mergeCell ref="AZ21:AZ22"/>
    <mergeCell ref="BA21:BA22"/>
    <mergeCell ref="BB21:BB22"/>
    <mergeCell ref="BC21:BC22"/>
    <mergeCell ref="BD21:BD22"/>
    <mergeCell ref="AX16:AX17"/>
    <mergeCell ref="AY16:AY17"/>
    <mergeCell ref="AZ16:AZ17"/>
    <mergeCell ref="BA16:BA17"/>
    <mergeCell ref="BB16:BB17"/>
    <mergeCell ref="BC16:BC17"/>
    <mergeCell ref="BD16:BD17"/>
    <mergeCell ref="AW21:AW22"/>
    <mergeCell ref="AV69:AV71"/>
    <mergeCell ref="AW69:AW71"/>
    <mergeCell ref="AV16:AV17"/>
    <mergeCell ref="AW16:AW17"/>
    <mergeCell ref="AU21:AU22"/>
    <mergeCell ref="AU16:AU17"/>
    <mergeCell ref="AU69:AU71"/>
    <mergeCell ref="AX21:AX22"/>
    <mergeCell ref="AX38:AX52"/>
    <mergeCell ref="AX69:AX71"/>
    <mergeCell ref="B21:B22"/>
    <mergeCell ref="C21:C22"/>
    <mergeCell ref="D21:D22"/>
    <mergeCell ref="E21:E22"/>
    <mergeCell ref="G21:G22"/>
    <mergeCell ref="H21:H22"/>
    <mergeCell ref="I21:I22"/>
    <mergeCell ref="J21:J22"/>
    <mergeCell ref="AV21:AV22"/>
    <mergeCell ref="AC8:AD9"/>
    <mergeCell ref="AC10:AD10"/>
    <mergeCell ref="AD11:AD13"/>
    <mergeCell ref="V10:V13"/>
    <mergeCell ref="T10:T13"/>
    <mergeCell ref="AJ16:AJ17"/>
    <mergeCell ref="AF8:AH10"/>
    <mergeCell ref="AC11:AC13"/>
    <mergeCell ref="U11:U13"/>
    <mergeCell ref="W11:W13"/>
    <mergeCell ref="X11:X13"/>
    <mergeCell ref="Z10:Z13"/>
    <mergeCell ref="AH11:AH13"/>
    <mergeCell ref="Y11:Y13"/>
    <mergeCell ref="A2:B4"/>
    <mergeCell ref="C2:BA4"/>
    <mergeCell ref="BB6:BD6"/>
    <mergeCell ref="H7:J7"/>
    <mergeCell ref="AX12:AX13"/>
    <mergeCell ref="AY12:AY13"/>
    <mergeCell ref="H8:J8"/>
    <mergeCell ref="H9:H13"/>
    <mergeCell ref="AE8:AE13"/>
    <mergeCell ref="AN8:AO9"/>
    <mergeCell ref="AN10:AN13"/>
    <mergeCell ref="C6:G6"/>
    <mergeCell ref="AZ6:BA6"/>
    <mergeCell ref="I9:I13"/>
    <mergeCell ref="BB2:BD2"/>
    <mergeCell ref="BB3:BD3"/>
    <mergeCell ref="BB4:BD4"/>
    <mergeCell ref="AU8:AU13"/>
    <mergeCell ref="AB11:AB13"/>
    <mergeCell ref="A5:BD5"/>
    <mergeCell ref="A6:B6"/>
    <mergeCell ref="AV8:AV13"/>
    <mergeCell ref="AW8:AW13"/>
    <mergeCell ref="AX8:AY11"/>
    <mergeCell ref="Q11:Q13"/>
    <mergeCell ref="S11:S13"/>
    <mergeCell ref="N11:N13"/>
    <mergeCell ref="P11:P13"/>
    <mergeCell ref="R10:R13"/>
    <mergeCell ref="A16:A17"/>
    <mergeCell ref="B16:B17"/>
    <mergeCell ref="C16:C17"/>
    <mergeCell ref="D16:D17"/>
    <mergeCell ref="E16:E17"/>
    <mergeCell ref="G16:G17"/>
    <mergeCell ref="H16:H17"/>
    <mergeCell ref="I16:I17"/>
    <mergeCell ref="J16:J17"/>
    <mergeCell ref="K8:L12"/>
    <mergeCell ref="A7:A13"/>
    <mergeCell ref="B7:B13"/>
    <mergeCell ref="C7:C13"/>
    <mergeCell ref="D7:D13"/>
    <mergeCell ref="E7:E13"/>
    <mergeCell ref="F7:F13"/>
    <mergeCell ref="G7:G13"/>
    <mergeCell ref="A111:BI111"/>
    <mergeCell ref="A112:BI112"/>
    <mergeCell ref="AP16:AP17"/>
    <mergeCell ref="AQ16:AQ17"/>
    <mergeCell ref="AR16:AR17"/>
    <mergeCell ref="AS16:AS17"/>
    <mergeCell ref="AK16:AK17"/>
    <mergeCell ref="AL16:AL17"/>
    <mergeCell ref="AM16:AM17"/>
    <mergeCell ref="AN16:AN17"/>
    <mergeCell ref="AO16:AO17"/>
    <mergeCell ref="AI16:AI17"/>
    <mergeCell ref="AK21:AK22"/>
    <mergeCell ref="AL21:AL22"/>
    <mergeCell ref="AM21:AM22"/>
    <mergeCell ref="AN21:AN22"/>
    <mergeCell ref="AO21:AO22"/>
    <mergeCell ref="AP21:AP22"/>
    <mergeCell ref="AQ21:AQ22"/>
    <mergeCell ref="AR21:AR22"/>
    <mergeCell ref="AS21:AS22"/>
    <mergeCell ref="AI21:AI22"/>
    <mergeCell ref="AJ21:AJ22"/>
    <mergeCell ref="A21:A22"/>
    <mergeCell ref="AZ8:AZ13"/>
    <mergeCell ref="BA8:BA13"/>
    <mergeCell ref="BB8:BB13"/>
    <mergeCell ref="BC8:BC13"/>
    <mergeCell ref="BD8:BD13"/>
    <mergeCell ref="H6:AY6"/>
    <mergeCell ref="AS7:AY7"/>
    <mergeCell ref="K7:AQ7"/>
    <mergeCell ref="AT8:AT13"/>
    <mergeCell ref="AI8:AJ13"/>
    <mergeCell ref="AK8:AK13"/>
    <mergeCell ref="AL8:AL13"/>
    <mergeCell ref="M8:AB9"/>
    <mergeCell ref="M10:O10"/>
    <mergeCell ref="AA10:AB10"/>
    <mergeCell ref="AO10:AO13"/>
    <mergeCell ref="AF11:AF13"/>
    <mergeCell ref="AP8:AP13"/>
    <mergeCell ref="AQ8:AQ13"/>
    <mergeCell ref="AS8:AS13"/>
    <mergeCell ref="AM9:AM13"/>
    <mergeCell ref="AA11:AA13"/>
    <mergeCell ref="M11:M13"/>
    <mergeCell ref="O11:O13"/>
    <mergeCell ref="AQ23:AQ37"/>
    <mergeCell ref="AR23:AR37"/>
    <mergeCell ref="AS23:AS37"/>
    <mergeCell ref="AT23:AT37"/>
    <mergeCell ref="AU23:AU37"/>
    <mergeCell ref="AV23:AV37"/>
    <mergeCell ref="AW23:AW37"/>
    <mergeCell ref="A23:A37"/>
    <mergeCell ref="B23:B37"/>
    <mergeCell ref="C23:C37"/>
    <mergeCell ref="D23:D37"/>
    <mergeCell ref="E23:E37"/>
    <mergeCell ref="F23:F37"/>
    <mergeCell ref="G23:G37"/>
    <mergeCell ref="H23:H37"/>
    <mergeCell ref="I23:I37"/>
    <mergeCell ref="J23:J37"/>
    <mergeCell ref="K23:K37"/>
    <mergeCell ref="L23:L37"/>
    <mergeCell ref="S23:S37"/>
    <mergeCell ref="T23:T37"/>
    <mergeCell ref="U23:U37"/>
    <mergeCell ref="V23:V37"/>
    <mergeCell ref="W23:W37"/>
    <mergeCell ref="AY54:AY68"/>
    <mergeCell ref="AY23:AY37"/>
    <mergeCell ref="AX23:AX37"/>
    <mergeCell ref="A38:A52"/>
    <mergeCell ref="B38:B52"/>
    <mergeCell ref="C38:C52"/>
    <mergeCell ref="D38:D52"/>
    <mergeCell ref="E38:E52"/>
    <mergeCell ref="F38:F52"/>
    <mergeCell ref="G38:G52"/>
    <mergeCell ref="H38:H52"/>
    <mergeCell ref="I38:I52"/>
    <mergeCell ref="J38:J52"/>
    <mergeCell ref="K38:K52"/>
    <mergeCell ref="L38:L52"/>
    <mergeCell ref="AP38:AP52"/>
    <mergeCell ref="AQ38:AQ52"/>
    <mergeCell ref="AR38:AR52"/>
    <mergeCell ref="AS38:AS52"/>
    <mergeCell ref="AT38:AT52"/>
    <mergeCell ref="AU38:AU52"/>
    <mergeCell ref="AV38:AV52"/>
    <mergeCell ref="AW38:AW52"/>
    <mergeCell ref="AP23:AP37"/>
    <mergeCell ref="BA73:BA74"/>
    <mergeCell ref="AY38:AY52"/>
    <mergeCell ref="A54:A68"/>
    <mergeCell ref="B54:B68"/>
    <mergeCell ref="C54:C68"/>
    <mergeCell ref="D54:D68"/>
    <mergeCell ref="E54:E68"/>
    <mergeCell ref="F54:F68"/>
    <mergeCell ref="G54:G68"/>
    <mergeCell ref="H54:H68"/>
    <mergeCell ref="I54:I68"/>
    <mergeCell ref="J54:J68"/>
    <mergeCell ref="K54:K68"/>
    <mergeCell ref="L54:L68"/>
    <mergeCell ref="AP54:AP68"/>
    <mergeCell ref="AQ54:AQ68"/>
    <mergeCell ref="AR54:AR68"/>
    <mergeCell ref="AS54:AS68"/>
    <mergeCell ref="AT54:AT68"/>
    <mergeCell ref="AU54:AU68"/>
    <mergeCell ref="AV54:AV68"/>
    <mergeCell ref="AW54:AW68"/>
    <mergeCell ref="AX54:AX68"/>
    <mergeCell ref="M38:M52"/>
    <mergeCell ref="N38:N52"/>
    <mergeCell ref="O38:O52"/>
    <mergeCell ref="M23:M37"/>
    <mergeCell ref="N23:N37"/>
    <mergeCell ref="O23:O37"/>
    <mergeCell ref="P23:P37"/>
    <mergeCell ref="Q23:Q37"/>
    <mergeCell ref="R23:R37"/>
    <mergeCell ref="P38:P52"/>
    <mergeCell ref="Q38:Q52"/>
    <mergeCell ref="R38:R52"/>
    <mergeCell ref="X23:X37"/>
    <mergeCell ref="Y23:Y37"/>
    <mergeCell ref="Z23:Z37"/>
    <mergeCell ref="AA23:AA37"/>
    <mergeCell ref="AB23:AB37"/>
    <mergeCell ref="AC23:AC37"/>
    <mergeCell ref="AD23:AD37"/>
    <mergeCell ref="AE23:AE37"/>
    <mergeCell ref="AF23:AF37"/>
    <mergeCell ref="AG23:AG37"/>
    <mergeCell ref="AH23:AH37"/>
    <mergeCell ref="AI23:AI37"/>
    <mergeCell ref="AJ23:AJ37"/>
    <mergeCell ref="AK23:AK37"/>
    <mergeCell ref="AL23:AL37"/>
    <mergeCell ref="AM23:AM37"/>
    <mergeCell ref="AN23:AN37"/>
    <mergeCell ref="AO23:AO37"/>
    <mergeCell ref="AG54:AG68"/>
    <mergeCell ref="S38:S52"/>
    <mergeCell ref="T38:T52"/>
    <mergeCell ref="U38:U52"/>
    <mergeCell ref="V38:V52"/>
    <mergeCell ref="W38:W52"/>
    <mergeCell ref="X38:X52"/>
    <mergeCell ref="Y38:Y52"/>
    <mergeCell ref="Z38:Z52"/>
    <mergeCell ref="AC38:AC52"/>
    <mergeCell ref="V54:V68"/>
    <mergeCell ref="W54:W68"/>
    <mergeCell ref="X54:X68"/>
    <mergeCell ref="Y54:Y68"/>
    <mergeCell ref="Z54:Z68"/>
    <mergeCell ref="AA54:AA68"/>
    <mergeCell ref="AB54:AB68"/>
    <mergeCell ref="AC54:AC68"/>
    <mergeCell ref="AD54:AD68"/>
    <mergeCell ref="M54:M68"/>
    <mergeCell ref="N54:N68"/>
    <mergeCell ref="O54:O68"/>
    <mergeCell ref="P54:P68"/>
    <mergeCell ref="Q54:Q68"/>
    <mergeCell ref="R54:R68"/>
    <mergeCell ref="S54:S68"/>
    <mergeCell ref="T54:T68"/>
    <mergeCell ref="U54:U68"/>
    <mergeCell ref="AH54:AH68"/>
    <mergeCell ref="AI54:AI68"/>
    <mergeCell ref="AJ54:AJ68"/>
    <mergeCell ref="AK54:AK68"/>
    <mergeCell ref="AL54:AL68"/>
    <mergeCell ref="AM54:AM68"/>
    <mergeCell ref="AN54:AN68"/>
    <mergeCell ref="AO54:AO68"/>
    <mergeCell ref="AA38:AA52"/>
    <mergeCell ref="AB38:AB52"/>
    <mergeCell ref="AD38:AD52"/>
    <mergeCell ref="AE38:AE52"/>
    <mergeCell ref="AF38:AF52"/>
    <mergeCell ref="AG38:AG52"/>
    <mergeCell ref="AH38:AH52"/>
    <mergeCell ref="AI38:AI52"/>
    <mergeCell ref="AJ38:AJ52"/>
    <mergeCell ref="AN38:AN52"/>
    <mergeCell ref="AO38:AO52"/>
    <mergeCell ref="AK38:AK52"/>
    <mergeCell ref="AL38:AL52"/>
    <mergeCell ref="AM38:AM52"/>
    <mergeCell ref="AE54:AE68"/>
    <mergeCell ref="AF54:AF68"/>
  </mergeCells>
  <conditionalFormatting sqref="J14 AR14:AR23 AR38 AR53:AR54">
    <cfRule type="cellIs" dxfId="308" priority="282" operator="equal">
      <formula>"Extrema"</formula>
    </cfRule>
    <cfRule type="cellIs" dxfId="307" priority="283" operator="equal">
      <formula>"Alta"</formula>
    </cfRule>
    <cfRule type="cellIs" dxfId="306" priority="284" operator="equal">
      <formula>"Moderada"</formula>
    </cfRule>
    <cfRule type="cellIs" dxfId="305" priority="285" operator="equal">
      <formula>"Baja"</formula>
    </cfRule>
  </conditionalFormatting>
  <conditionalFormatting sqref="J15">
    <cfRule type="cellIs" dxfId="304" priority="165" operator="equal">
      <formula>"Extrema"</formula>
    </cfRule>
    <cfRule type="cellIs" dxfId="303" priority="166" operator="equal">
      <formula>"Alta"</formula>
    </cfRule>
    <cfRule type="cellIs" dxfId="302" priority="167" operator="equal">
      <formula>"Moderada"</formula>
    </cfRule>
    <cfRule type="cellIs" dxfId="301" priority="168" operator="equal">
      <formula>"Baja"</formula>
    </cfRule>
  </conditionalFormatting>
  <conditionalFormatting sqref="J16:J17">
    <cfRule type="cellIs" dxfId="300" priority="161" operator="equal">
      <formula>"Extrema"</formula>
    </cfRule>
    <cfRule type="cellIs" dxfId="299" priority="162" operator="equal">
      <formula>"Alta"</formula>
    </cfRule>
    <cfRule type="cellIs" dxfId="298" priority="163" operator="equal">
      <formula>"Moderada"</formula>
    </cfRule>
    <cfRule type="cellIs" dxfId="297" priority="164" operator="equal">
      <formula>"Baja"</formula>
    </cfRule>
  </conditionalFormatting>
  <conditionalFormatting sqref="J18">
    <cfRule type="cellIs" dxfId="296" priority="157" operator="equal">
      <formula>"Extrema"</formula>
    </cfRule>
    <cfRule type="cellIs" dxfId="295" priority="158" operator="equal">
      <formula>"Alta"</formula>
    </cfRule>
    <cfRule type="cellIs" dxfId="294" priority="159" operator="equal">
      <formula>"Moderada"</formula>
    </cfRule>
    <cfRule type="cellIs" dxfId="293" priority="160" operator="equal">
      <formula>"Baja"</formula>
    </cfRule>
  </conditionalFormatting>
  <conditionalFormatting sqref="J19">
    <cfRule type="cellIs" dxfId="292" priority="153" operator="equal">
      <formula>"Extrema"</formula>
    </cfRule>
    <cfRule type="cellIs" dxfId="291" priority="154" operator="equal">
      <formula>"Alta"</formula>
    </cfRule>
    <cfRule type="cellIs" dxfId="290" priority="155" operator="equal">
      <formula>"Moderada"</formula>
    </cfRule>
    <cfRule type="cellIs" dxfId="289" priority="156" operator="equal">
      <formula>"Baja"</formula>
    </cfRule>
  </conditionalFormatting>
  <conditionalFormatting sqref="J20">
    <cfRule type="cellIs" dxfId="288" priority="149" operator="equal">
      <formula>"Extrema"</formula>
    </cfRule>
    <cfRule type="cellIs" dxfId="287" priority="150" operator="equal">
      <formula>"Alta"</formula>
    </cfRule>
    <cfRule type="cellIs" dxfId="286" priority="151" operator="equal">
      <formula>"Moderada"</formula>
    </cfRule>
    <cfRule type="cellIs" dxfId="285" priority="152" operator="equal">
      <formula>"Baja"</formula>
    </cfRule>
  </conditionalFormatting>
  <conditionalFormatting sqref="J21:J22">
    <cfRule type="cellIs" dxfId="284" priority="145" operator="equal">
      <formula>"Extrema"</formula>
    </cfRule>
    <cfRule type="cellIs" dxfId="283" priority="146" operator="equal">
      <formula>"Alta"</formula>
    </cfRule>
    <cfRule type="cellIs" dxfId="282" priority="147" operator="equal">
      <formula>"Moderada"</formula>
    </cfRule>
    <cfRule type="cellIs" dxfId="281" priority="148" operator="equal">
      <formula>"Baja"</formula>
    </cfRule>
  </conditionalFormatting>
  <conditionalFormatting sqref="J23">
    <cfRule type="cellIs" dxfId="280" priority="141" operator="equal">
      <formula>"Extrema"</formula>
    </cfRule>
    <cfRule type="cellIs" dxfId="279" priority="142" operator="equal">
      <formula>"Alta"</formula>
    </cfRule>
    <cfRule type="cellIs" dxfId="278" priority="143" operator="equal">
      <formula>"Moderada"</formula>
    </cfRule>
    <cfRule type="cellIs" dxfId="277" priority="144" operator="equal">
      <formula>"Baja"</formula>
    </cfRule>
  </conditionalFormatting>
  <conditionalFormatting sqref="J38">
    <cfRule type="cellIs" dxfId="276" priority="137" operator="equal">
      <formula>"Extrema"</formula>
    </cfRule>
    <cfRule type="cellIs" dxfId="275" priority="138" operator="equal">
      <formula>"Alta"</formula>
    </cfRule>
    <cfRule type="cellIs" dxfId="274" priority="139" operator="equal">
      <formula>"Moderada"</formula>
    </cfRule>
    <cfRule type="cellIs" dxfId="273" priority="140" operator="equal">
      <formula>"Baja"</formula>
    </cfRule>
  </conditionalFormatting>
  <conditionalFormatting sqref="J53">
    <cfRule type="cellIs" dxfId="272" priority="133" operator="equal">
      <formula>"Extrema"</formula>
    </cfRule>
    <cfRule type="cellIs" dxfId="271" priority="134" operator="equal">
      <formula>"Alta"</formula>
    </cfRule>
    <cfRule type="cellIs" dxfId="270" priority="135" operator="equal">
      <formula>"Moderada"</formula>
    </cfRule>
    <cfRule type="cellIs" dxfId="269" priority="136" operator="equal">
      <formula>"Baja"</formula>
    </cfRule>
  </conditionalFormatting>
  <conditionalFormatting sqref="J54">
    <cfRule type="cellIs" dxfId="268" priority="129" operator="equal">
      <formula>"Extrema"</formula>
    </cfRule>
    <cfRule type="cellIs" dxfId="267" priority="130" operator="equal">
      <formula>"Alta"</formula>
    </cfRule>
    <cfRule type="cellIs" dxfId="266" priority="131" operator="equal">
      <formula>"Moderada"</formula>
    </cfRule>
    <cfRule type="cellIs" dxfId="265" priority="132" operator="equal">
      <formula>"Baja"</formula>
    </cfRule>
  </conditionalFormatting>
  <conditionalFormatting sqref="AR69:AR70">
    <cfRule type="cellIs" dxfId="264" priority="125" operator="equal">
      <formula>"Extrema"</formula>
    </cfRule>
    <cfRule type="cellIs" dxfId="263" priority="126" operator="equal">
      <formula>"Alta"</formula>
    </cfRule>
    <cfRule type="cellIs" dxfId="262" priority="127" operator="equal">
      <formula>"Moderada"</formula>
    </cfRule>
    <cfRule type="cellIs" dxfId="261" priority="128" operator="equal">
      <formula>"Baja"</formula>
    </cfRule>
  </conditionalFormatting>
  <conditionalFormatting sqref="J69:J70">
    <cfRule type="cellIs" dxfId="260" priority="121" operator="equal">
      <formula>"Extrema"</formula>
    </cfRule>
    <cfRule type="cellIs" dxfId="259" priority="122" operator="equal">
      <formula>"Alta"</formula>
    </cfRule>
    <cfRule type="cellIs" dxfId="258" priority="123" operator="equal">
      <formula>"Moderada"</formula>
    </cfRule>
    <cfRule type="cellIs" dxfId="257" priority="124" operator="equal">
      <formula>"Baja"</formula>
    </cfRule>
  </conditionalFormatting>
  <conditionalFormatting sqref="AR72">
    <cfRule type="cellIs" dxfId="256" priority="117" operator="equal">
      <formula>"Extrema"</formula>
    </cfRule>
    <cfRule type="cellIs" dxfId="255" priority="118" operator="equal">
      <formula>"Alta"</formula>
    </cfRule>
    <cfRule type="cellIs" dxfId="254" priority="119" operator="equal">
      <formula>"Moderada"</formula>
    </cfRule>
    <cfRule type="cellIs" dxfId="253" priority="120" operator="equal">
      <formula>"Baja"</formula>
    </cfRule>
  </conditionalFormatting>
  <conditionalFormatting sqref="J72">
    <cfRule type="cellIs" dxfId="252" priority="113" operator="equal">
      <formula>"Extrema"</formula>
    </cfRule>
    <cfRule type="cellIs" dxfId="251" priority="114" operator="equal">
      <formula>"Alta"</formula>
    </cfRule>
    <cfRule type="cellIs" dxfId="250" priority="115" operator="equal">
      <formula>"Moderada"</formula>
    </cfRule>
    <cfRule type="cellIs" dxfId="249" priority="116" operator="equal">
      <formula>"Baja"</formula>
    </cfRule>
  </conditionalFormatting>
  <conditionalFormatting sqref="AR73:AR74">
    <cfRule type="cellIs" dxfId="248" priority="109" operator="equal">
      <formula>"Extrema"</formula>
    </cfRule>
    <cfRule type="cellIs" dxfId="247" priority="110" operator="equal">
      <formula>"Alta"</formula>
    </cfRule>
    <cfRule type="cellIs" dxfId="246" priority="111" operator="equal">
      <formula>"Moderada"</formula>
    </cfRule>
    <cfRule type="cellIs" dxfId="245" priority="112" operator="equal">
      <formula>"Baja"</formula>
    </cfRule>
  </conditionalFormatting>
  <conditionalFormatting sqref="J73:J74">
    <cfRule type="cellIs" dxfId="244" priority="105" operator="equal">
      <formula>"Extrema"</formula>
    </cfRule>
    <cfRule type="cellIs" dxfId="243" priority="106" operator="equal">
      <formula>"Alta"</formula>
    </cfRule>
    <cfRule type="cellIs" dxfId="242" priority="107" operator="equal">
      <formula>"Moderada"</formula>
    </cfRule>
    <cfRule type="cellIs" dxfId="241" priority="108" operator="equal">
      <formula>"Baja"</formula>
    </cfRule>
  </conditionalFormatting>
  <conditionalFormatting sqref="AR75:AR76">
    <cfRule type="cellIs" dxfId="240" priority="101" operator="equal">
      <formula>"Extrema"</formula>
    </cfRule>
    <cfRule type="cellIs" dxfId="239" priority="102" operator="equal">
      <formula>"Alta"</formula>
    </cfRule>
    <cfRule type="cellIs" dxfId="238" priority="103" operator="equal">
      <formula>"Moderada"</formula>
    </cfRule>
    <cfRule type="cellIs" dxfId="237" priority="104" operator="equal">
      <formula>"Baja"</formula>
    </cfRule>
  </conditionalFormatting>
  <conditionalFormatting sqref="J75:J76">
    <cfRule type="cellIs" dxfId="236" priority="97" operator="equal">
      <formula>"Extrema"</formula>
    </cfRule>
    <cfRule type="cellIs" dxfId="235" priority="98" operator="equal">
      <formula>"Alta"</formula>
    </cfRule>
    <cfRule type="cellIs" dxfId="234" priority="99" operator="equal">
      <formula>"Moderada"</formula>
    </cfRule>
    <cfRule type="cellIs" dxfId="233" priority="100" operator="equal">
      <formula>"Baja"</formula>
    </cfRule>
  </conditionalFormatting>
  <conditionalFormatting sqref="AR78:AR79">
    <cfRule type="cellIs" dxfId="232" priority="93" operator="equal">
      <formula>"Extrema"</formula>
    </cfRule>
    <cfRule type="cellIs" dxfId="231" priority="94" operator="equal">
      <formula>"Alta"</formula>
    </cfRule>
    <cfRule type="cellIs" dxfId="230" priority="95" operator="equal">
      <formula>"Moderada"</formula>
    </cfRule>
    <cfRule type="cellIs" dxfId="229" priority="96" operator="equal">
      <formula>"Baja"</formula>
    </cfRule>
  </conditionalFormatting>
  <conditionalFormatting sqref="J78:J79">
    <cfRule type="cellIs" dxfId="228" priority="89" operator="equal">
      <formula>"Extrema"</formula>
    </cfRule>
    <cfRule type="cellIs" dxfId="227" priority="90" operator="equal">
      <formula>"Alta"</formula>
    </cfRule>
    <cfRule type="cellIs" dxfId="226" priority="91" operator="equal">
      <formula>"Moderada"</formula>
    </cfRule>
    <cfRule type="cellIs" dxfId="225" priority="92" operator="equal">
      <formula>"Baja"</formula>
    </cfRule>
  </conditionalFormatting>
  <conditionalFormatting sqref="AR81">
    <cfRule type="cellIs" dxfId="224" priority="85" operator="equal">
      <formula>"Extrema"</formula>
    </cfRule>
    <cfRule type="cellIs" dxfId="223" priority="86" operator="equal">
      <formula>"Alta"</formula>
    </cfRule>
    <cfRule type="cellIs" dxfId="222" priority="87" operator="equal">
      <formula>"Moderada"</formula>
    </cfRule>
    <cfRule type="cellIs" dxfId="221" priority="88" operator="equal">
      <formula>"Baja"</formula>
    </cfRule>
  </conditionalFormatting>
  <conditionalFormatting sqref="J81">
    <cfRule type="cellIs" dxfId="220" priority="81" operator="equal">
      <formula>"Extrema"</formula>
    </cfRule>
    <cfRule type="cellIs" dxfId="219" priority="82" operator="equal">
      <formula>"Alta"</formula>
    </cfRule>
    <cfRule type="cellIs" dxfId="218" priority="83" operator="equal">
      <formula>"Moderada"</formula>
    </cfRule>
    <cfRule type="cellIs" dxfId="217" priority="84" operator="equal">
      <formula>"Baja"</formula>
    </cfRule>
  </conditionalFormatting>
  <conditionalFormatting sqref="AR82:AR83">
    <cfRule type="cellIs" dxfId="216" priority="77" operator="equal">
      <formula>"Extrema"</formula>
    </cfRule>
    <cfRule type="cellIs" dxfId="215" priority="78" operator="equal">
      <formula>"Alta"</formula>
    </cfRule>
    <cfRule type="cellIs" dxfId="214" priority="79" operator="equal">
      <formula>"Moderada"</formula>
    </cfRule>
    <cfRule type="cellIs" dxfId="213" priority="80" operator="equal">
      <formula>"Baja"</formula>
    </cfRule>
  </conditionalFormatting>
  <conditionalFormatting sqref="J82:J83">
    <cfRule type="cellIs" dxfId="212" priority="73" operator="equal">
      <formula>"Extrema"</formula>
    </cfRule>
    <cfRule type="cellIs" dxfId="211" priority="74" operator="equal">
      <formula>"Alta"</formula>
    </cfRule>
    <cfRule type="cellIs" dxfId="210" priority="75" operator="equal">
      <formula>"Moderada"</formula>
    </cfRule>
    <cfRule type="cellIs" dxfId="209" priority="76" operator="equal">
      <formula>"Baja"</formula>
    </cfRule>
  </conditionalFormatting>
  <conditionalFormatting sqref="AR84">
    <cfRule type="cellIs" dxfId="208" priority="69" operator="equal">
      <formula>"Extrema"</formula>
    </cfRule>
    <cfRule type="cellIs" dxfId="207" priority="70" operator="equal">
      <formula>"Alta"</formula>
    </cfRule>
    <cfRule type="cellIs" dxfId="206" priority="71" operator="equal">
      <formula>"Moderada"</formula>
    </cfRule>
    <cfRule type="cellIs" dxfId="205" priority="72" operator="equal">
      <formula>"Baja"</formula>
    </cfRule>
  </conditionalFormatting>
  <conditionalFormatting sqref="J84">
    <cfRule type="cellIs" dxfId="204" priority="65" operator="equal">
      <formula>"Extrema"</formula>
    </cfRule>
    <cfRule type="cellIs" dxfId="203" priority="66" operator="equal">
      <formula>"Alta"</formula>
    </cfRule>
    <cfRule type="cellIs" dxfId="202" priority="67" operator="equal">
      <formula>"Moderada"</formula>
    </cfRule>
    <cfRule type="cellIs" dxfId="201" priority="68" operator="equal">
      <formula>"Baja"</formula>
    </cfRule>
  </conditionalFormatting>
  <conditionalFormatting sqref="AR85:AR89">
    <cfRule type="cellIs" dxfId="200" priority="61" operator="equal">
      <formula>"Extrema"</formula>
    </cfRule>
    <cfRule type="cellIs" dxfId="199" priority="62" operator="equal">
      <formula>"Alta"</formula>
    </cfRule>
    <cfRule type="cellIs" dxfId="198" priority="63" operator="equal">
      <formula>"Moderada"</formula>
    </cfRule>
    <cfRule type="cellIs" dxfId="197" priority="64" operator="equal">
      <formula>"Baja"</formula>
    </cfRule>
  </conditionalFormatting>
  <conditionalFormatting sqref="J85:J89">
    <cfRule type="cellIs" dxfId="196" priority="57" operator="equal">
      <formula>"Extrema"</formula>
    </cfRule>
    <cfRule type="cellIs" dxfId="195" priority="58" operator="equal">
      <formula>"Alta"</formula>
    </cfRule>
    <cfRule type="cellIs" dxfId="194" priority="59" operator="equal">
      <formula>"Moderada"</formula>
    </cfRule>
    <cfRule type="cellIs" dxfId="193" priority="60" operator="equal">
      <formula>"Baja"</formula>
    </cfRule>
  </conditionalFormatting>
  <conditionalFormatting sqref="AR91:AR93">
    <cfRule type="cellIs" dxfId="192" priority="53" operator="equal">
      <formula>"Extrema"</formula>
    </cfRule>
    <cfRule type="cellIs" dxfId="191" priority="54" operator="equal">
      <formula>"Alta"</formula>
    </cfRule>
    <cfRule type="cellIs" dxfId="190" priority="55" operator="equal">
      <formula>"Moderada"</formula>
    </cfRule>
    <cfRule type="cellIs" dxfId="189" priority="56" operator="equal">
      <formula>"Baja"</formula>
    </cfRule>
  </conditionalFormatting>
  <conditionalFormatting sqref="J91:J93">
    <cfRule type="cellIs" dxfId="188" priority="49" operator="equal">
      <formula>"Extrema"</formula>
    </cfRule>
    <cfRule type="cellIs" dxfId="187" priority="50" operator="equal">
      <formula>"Alta"</formula>
    </cfRule>
    <cfRule type="cellIs" dxfId="186" priority="51" operator="equal">
      <formula>"Moderada"</formula>
    </cfRule>
    <cfRule type="cellIs" dxfId="185" priority="52" operator="equal">
      <formula>"Baja"</formula>
    </cfRule>
  </conditionalFormatting>
  <conditionalFormatting sqref="AR95">
    <cfRule type="cellIs" dxfId="184" priority="45" operator="equal">
      <formula>"Extrema"</formula>
    </cfRule>
    <cfRule type="cellIs" dxfId="183" priority="46" operator="equal">
      <formula>"Alta"</formula>
    </cfRule>
    <cfRule type="cellIs" dxfId="182" priority="47" operator="equal">
      <formula>"Moderada"</formula>
    </cfRule>
    <cfRule type="cellIs" dxfId="181" priority="48" operator="equal">
      <formula>"Baja"</formula>
    </cfRule>
  </conditionalFormatting>
  <conditionalFormatting sqref="J95">
    <cfRule type="cellIs" dxfId="180" priority="41" operator="equal">
      <formula>"Extrema"</formula>
    </cfRule>
    <cfRule type="cellIs" dxfId="179" priority="42" operator="equal">
      <formula>"Alta"</formula>
    </cfRule>
    <cfRule type="cellIs" dxfId="178" priority="43" operator="equal">
      <formula>"Moderada"</formula>
    </cfRule>
    <cfRule type="cellIs" dxfId="177" priority="44" operator="equal">
      <formula>"Baja"</formula>
    </cfRule>
  </conditionalFormatting>
  <conditionalFormatting sqref="AR96">
    <cfRule type="cellIs" dxfId="176" priority="37" operator="equal">
      <formula>"Extrema"</formula>
    </cfRule>
    <cfRule type="cellIs" dxfId="175" priority="38" operator="equal">
      <formula>"Alta"</formula>
    </cfRule>
    <cfRule type="cellIs" dxfId="174" priority="39" operator="equal">
      <formula>"Moderada"</formula>
    </cfRule>
    <cfRule type="cellIs" dxfId="173" priority="40" operator="equal">
      <formula>"Baja"</formula>
    </cfRule>
  </conditionalFormatting>
  <conditionalFormatting sqref="J96">
    <cfRule type="cellIs" dxfId="172" priority="33" operator="equal">
      <formula>"Extrema"</formula>
    </cfRule>
    <cfRule type="cellIs" dxfId="171" priority="34" operator="equal">
      <formula>"Alta"</formula>
    </cfRule>
    <cfRule type="cellIs" dxfId="170" priority="35" operator="equal">
      <formula>"Moderada"</formula>
    </cfRule>
    <cfRule type="cellIs" dxfId="169" priority="36" operator="equal">
      <formula>"Baja"</formula>
    </cfRule>
  </conditionalFormatting>
  <conditionalFormatting sqref="AR97:AR98">
    <cfRule type="cellIs" dxfId="168" priority="29" operator="equal">
      <formula>"Extrema"</formula>
    </cfRule>
    <cfRule type="cellIs" dxfId="167" priority="30" operator="equal">
      <formula>"Alta"</formula>
    </cfRule>
    <cfRule type="cellIs" dxfId="166" priority="31" operator="equal">
      <formula>"Moderada"</formula>
    </cfRule>
    <cfRule type="cellIs" dxfId="165" priority="32" operator="equal">
      <formula>"Baja"</formula>
    </cfRule>
  </conditionalFormatting>
  <conditionalFormatting sqref="J97:J98">
    <cfRule type="cellIs" dxfId="164" priority="25" operator="equal">
      <formula>"Extrema"</formula>
    </cfRule>
    <cfRule type="cellIs" dxfId="163" priority="26" operator="equal">
      <formula>"Alta"</formula>
    </cfRule>
    <cfRule type="cellIs" dxfId="162" priority="27" operator="equal">
      <formula>"Moderada"</formula>
    </cfRule>
    <cfRule type="cellIs" dxfId="161" priority="28" operator="equal">
      <formula>"Baja"</formula>
    </cfRule>
  </conditionalFormatting>
  <conditionalFormatting sqref="AR99:AR100">
    <cfRule type="cellIs" dxfId="160" priority="21" operator="equal">
      <formula>"Extrema"</formula>
    </cfRule>
    <cfRule type="cellIs" dxfId="159" priority="22" operator="equal">
      <formula>"Alta"</formula>
    </cfRule>
    <cfRule type="cellIs" dxfId="158" priority="23" operator="equal">
      <formula>"Moderada"</formula>
    </cfRule>
    <cfRule type="cellIs" dxfId="157" priority="24" operator="equal">
      <formula>"Baja"</formula>
    </cfRule>
  </conditionalFormatting>
  <conditionalFormatting sqref="J99:J100">
    <cfRule type="cellIs" dxfId="156" priority="17" operator="equal">
      <formula>"Extrema"</formula>
    </cfRule>
    <cfRule type="cellIs" dxfId="155" priority="18" operator="equal">
      <formula>"Alta"</formula>
    </cfRule>
    <cfRule type="cellIs" dxfId="154" priority="19" operator="equal">
      <formula>"Moderada"</formula>
    </cfRule>
    <cfRule type="cellIs" dxfId="153" priority="20" operator="equal">
      <formula>"Baja"</formula>
    </cfRule>
  </conditionalFormatting>
  <conditionalFormatting sqref="AR102:AR103">
    <cfRule type="cellIs" dxfId="152" priority="13" operator="equal">
      <formula>"Extrema"</formula>
    </cfRule>
    <cfRule type="cellIs" dxfId="151" priority="14" operator="equal">
      <formula>"Alta"</formula>
    </cfRule>
    <cfRule type="cellIs" dxfId="150" priority="15" operator="equal">
      <formula>"Moderada"</formula>
    </cfRule>
    <cfRule type="cellIs" dxfId="149" priority="16" operator="equal">
      <formula>"Baja"</formula>
    </cfRule>
  </conditionalFormatting>
  <conditionalFormatting sqref="J102:J103">
    <cfRule type="cellIs" dxfId="148" priority="9" operator="equal">
      <formula>"Extrema"</formula>
    </cfRule>
    <cfRule type="cellIs" dxfId="147" priority="10" operator="equal">
      <formula>"Alta"</formula>
    </cfRule>
    <cfRule type="cellIs" dxfId="146" priority="11" operator="equal">
      <formula>"Moderada"</formula>
    </cfRule>
    <cfRule type="cellIs" dxfId="145" priority="12" operator="equal">
      <formula>"Baja"</formula>
    </cfRule>
  </conditionalFormatting>
  <conditionalFormatting sqref="AR104:AR106">
    <cfRule type="cellIs" dxfId="144" priority="5" operator="equal">
      <formula>"Extrema"</formula>
    </cfRule>
    <cfRule type="cellIs" dxfId="143" priority="6" operator="equal">
      <formula>"Alta"</formula>
    </cfRule>
    <cfRule type="cellIs" dxfId="142" priority="7" operator="equal">
      <formula>"Moderada"</formula>
    </cfRule>
    <cfRule type="cellIs" dxfId="141" priority="8" operator="equal">
      <formula>"Baja"</formula>
    </cfRule>
  </conditionalFormatting>
  <conditionalFormatting sqref="J104:J106">
    <cfRule type="cellIs" dxfId="140" priority="1" operator="equal">
      <formula>"Extrema"</formula>
    </cfRule>
    <cfRule type="cellIs" dxfId="139" priority="2" operator="equal">
      <formula>"Alta"</formula>
    </cfRule>
    <cfRule type="cellIs" dxfId="138" priority="3" operator="equal">
      <formula>"Moderada"</formula>
    </cfRule>
    <cfRule type="cellIs" dxfId="137" priority="4" operator="equal">
      <formula>"Baja"</formula>
    </cfRule>
  </conditionalFormatting>
  <dataValidations count="10">
    <dataValidation type="list" allowBlank="1" showInputMessage="1" showErrorMessage="1" sqref="AG110:AG112 AC14:AC23 AC38 AC53:AC54 AC69:AC109">
      <formula1>"Siempre se ejecuta,Algunas veces,No se ejecuta"</formula1>
    </dataValidation>
    <dataValidation type="list" allowBlank="1" showInputMessage="1" showErrorMessage="1" sqref="AL18:AL21 AP110:AQ112 AL14:AL16 AL75 AL78 AL81:AL82 AL72:AL74 AL84:AL88 AL91:AL92 AL95:AL97 AL99:AL105 AL23 AL38 AL69 AL53:AL54">
      <formula1>"Directamente,Indirectamente,No disminuye"</formula1>
    </dataValidation>
    <dataValidation type="list" allowBlank="1" showInputMessage="1" showErrorMessage="1" sqref="AK18:AK21 AO110:AO112 AK14:AK16 AK75 AK78 AK81:AK82 AK72:AK74 AK84:AK88 AK91:AK92 AK95:AK97 AK99:AK105 AK23 AK38 AK69 AK53:AK54">
      <formula1>"Directamente,No disminuye"</formula1>
    </dataValidation>
    <dataValidation type="list" allowBlank="1" showInputMessage="1" showErrorMessage="1" sqref="Q110:Q112 M14:M23 M38 M53:M54 M69:M109">
      <formula1>"Asignado,No asignado"</formula1>
    </dataValidation>
    <dataValidation type="list" allowBlank="1" showInputMessage="1" showErrorMessage="1" sqref="S110:S112 O14:O23 O38 O53:O54 O69:O109">
      <formula1>"Adecuado,Inadecuado"</formula1>
    </dataValidation>
    <dataValidation type="list" allowBlank="1" showInputMessage="1" showErrorMessage="1" sqref="U110:U112 Q14:Q23 Q38 Q53:Q54 Q69:Q109">
      <formula1>"Oportuna,Inoportuna"</formula1>
    </dataValidation>
    <dataValidation type="list" allowBlank="1" showInputMessage="1" showErrorMessage="1" sqref="W110:W112 S14:S23 S38 S53:S54 S69:S109">
      <formula1>"Prevenir,Detectar,No es un control"</formula1>
    </dataValidation>
    <dataValidation type="list" allowBlank="1" showInputMessage="1" showErrorMessage="1" sqref="Y110:Y112 U14:U23 U38 U53:U54 U69:U109">
      <formula1>"Confiable,No confiable"</formula1>
    </dataValidation>
    <dataValidation type="list" allowBlank="1" showInputMessage="1" showErrorMessage="1" sqref="AA110:AA112 W14:W23 W38 W53:W54 W69:W109">
      <formula1>"Se investigan y resuelven oportunamente,No se investigan y no se resuelven oportunamente"</formula1>
    </dataValidation>
    <dataValidation type="list" allowBlank="1" showInputMessage="1" showErrorMessage="1" sqref="AC110:AC112 Y14:Y23 Y38 Y53:Y54 Y69:Y109">
      <formula1>"Completa,Incompleta,No existe"</formula1>
    </dataValidation>
  </dataValidations>
  <printOptions horizontalCentered="1" verticalCentered="1"/>
  <pageMargins left="0.31496062992125984" right="0.31496062992125984" top="0.74803149606299213" bottom="0.74803149606299213" header="0.31496062992125984" footer="0.31496062992125984"/>
  <pageSetup paperSize="41" scale="28" orientation="landscape" horizontalDpi="4294967295" verticalDpi="4294967295" r:id="rId1"/>
  <headerFooter>
    <oddFooter>&amp;R&amp;"Arial,Normal"&amp;72&amp;K02-008COPIA CONTROLADA</oddFooter>
  </headerFooter>
  <rowBreaks count="3" manualBreakCount="3">
    <brk id="36" max="16383" man="1"/>
    <brk id="90" max="16383" man="1"/>
    <brk id="102" max="16383" man="1"/>
  </rowBreaks>
  <colBreaks count="1" manualBreakCount="1">
    <brk id="56" max="1048575" man="1"/>
  </colBreaks>
  <ignoredErrors>
    <ignoredError sqref="AT99:AT10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Button 12">
              <controlPr defaultSize="0" print="0" autoFill="0" autoPict="0" macro="[0]!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15383" r:id="rId5" name="Button 23">
              <controlPr defaultSize="0" print="0" autoFill="0" autoPict="0" macro="[0]!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15391" r:id="rId6" name="Button 31">
              <controlPr defaultSize="0" print="0" autoFill="0" autoPict="0" macro="[0]!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14:formula1>
            <xm:f>PARAMETROS!$H$2:$H$5</xm:f>
          </x14:formula1>
          <xm:sqref>AS18:AS21 AS14:AS16 AS82 AS85:AS88 AS96:AS97 AS99 AS102 AS104:AS105 AS23 AS38 AS69 AS53:AS54</xm:sqref>
        </x14:dataValidation>
        <x14:dataValidation type="list" allowBlank="1" showInputMessage="1" showErrorMessage="1">
          <x14:formula1>
            <xm:f>PARAMETROS!$AF$2:$AF$24</xm:f>
          </x14:formula1>
          <xm:sqref>K17 K103 K70:K71 K83 K89:K90 K98 K106:K109 K22</xm:sqref>
        </x14:dataValidation>
        <x14:dataValidation type="list" allowBlank="1" showInputMessage="1" showErrorMessage="1">
          <x14:formula1>
            <xm:f>PARAMETROS!$B$2:$B$10</xm:f>
          </x14:formula1>
          <xm:sqref>E18:E21 E14:E16 E82 E73:E74 E85:E88 E91:E92 E96:E97 E104:E105 E102 E99 E23 E38 E69 E53:E54</xm:sqref>
        </x14:dataValidation>
        <x14:dataValidation type="list" allowBlank="1" showInputMessage="1" showErrorMessage="1">
          <x14:formula1>
            <xm:f>PARAMETROS!$C$2:$C$8</xm:f>
          </x14:formula1>
          <xm:sqref>A18:A21 A14:A16 A72:A74 A78 A82 A85:A88 A91:A92 A95:A97 A104:A105 A102 A23 A53:A54 A69</xm:sqref>
        </x14:dataValidation>
        <x14:dataValidation type="list" allowBlank="1" showInputMessage="1" showErrorMessage="1">
          <x14:formula1>
            <xm:f>PARAMETROS!$D$2:$D$7</xm:f>
          </x14:formula1>
          <xm:sqref>B18:B21 B14:B16 B102 B82 B73:B74 B85:B88 B91:B92 B96:B97 B104:B105 B38 B69 B53:B54</xm:sqref>
        </x14:dataValidation>
        <x14:dataValidation type="list" allowBlank="1" showInputMessage="1" showErrorMessage="1">
          <x14:formula1>
            <xm:f>PARAMETROS!$A$2:$A$12</xm:f>
          </x14:formula1>
          <xm:sqref>C18:C21 C14:C16 C82 C73:C74 C85:C88 C91:C92 C96:C97 C104:C105 C102 C23 C38 C69 C53:C54</xm:sqref>
        </x14:dataValidation>
        <x14:dataValidation type="list" allowBlank="1" showInputMessage="1" showErrorMessage="1">
          <x14:formula1>
            <xm:f>PARAMETROS!$G$2:$G$6</xm:f>
          </x14:formula1>
          <xm:sqref>H18:I21 H14:I16 H82:I82 H73:I74 H85:I88 H91:I92 H96:I97 H104:I105 H102:I102 H23:I23 H38:I38 H69:I69 H53:I54</xm:sqref>
        </x14:dataValidation>
        <x14:dataValidation type="list" allowBlank="1" showInputMessage="1">
          <x14:formula1>
            <xm:f>PARAMETROS!$AF$2:$AF$24</xm:f>
          </x14:formula1>
          <xm:sqref>K18:K21 K14:K16 K82 K85:K88 K96:K97 K104:K105 K102 K23 K38 K69 K53:K54</xm:sqref>
        </x14:dataValidation>
        <x14:dataValidation type="list" allowBlank="1" showInputMessage="1" showErrorMessage="1">
          <x14:formula1>
            <xm:f>[2]PARAMETROS!#REF!</xm:f>
          </x14:formula1>
          <xm:sqref>H72:I72 E72 B72:C72 AS72</xm:sqref>
        </x14:dataValidation>
        <x14:dataValidation type="list" allowBlank="1" showInputMessage="1">
          <x14:formula1>
            <xm:f>[2]PARAMETROS!#REF!</xm:f>
          </x14:formula1>
          <xm:sqref>K72</xm:sqref>
        </x14:dataValidation>
        <x14:dataValidation type="list" allowBlank="1" showInputMessage="1" showErrorMessage="1">
          <x14:formula1>
            <xm:f>[3]PARAMETROS!#REF!</xm:f>
          </x14:formula1>
          <xm:sqref>E75:E78 A75:C77 H75:I78 AS75:AS78 B78:C78 K79:K80</xm:sqref>
        </x14:dataValidation>
        <x14:dataValidation type="list" allowBlank="1" showInputMessage="1">
          <x14:formula1>
            <xm:f>[3]PARAMETROS!#REF!</xm:f>
          </x14:formula1>
          <xm:sqref>K75:K78</xm:sqref>
        </x14:dataValidation>
        <x14:dataValidation type="list" allowBlank="1" showInputMessage="1" showErrorMessage="1">
          <x14:formula1>
            <xm:f>[4]PARAMETROS!#REF!</xm:f>
          </x14:formula1>
          <xm:sqref>H81:I81 E81 A81:C81 AS81</xm:sqref>
        </x14:dataValidation>
        <x14:dataValidation type="list" allowBlank="1" showInputMessage="1">
          <x14:formula1>
            <xm:f>[4]PARAMETROS!#REF!</xm:f>
          </x14:formula1>
          <xm:sqref>K81</xm:sqref>
        </x14:dataValidation>
        <x14:dataValidation type="list" allowBlank="1" showInputMessage="1" showErrorMessage="1">
          <x14:formula1>
            <xm:f>[5]PARAMETROS!#REF!</xm:f>
          </x14:formula1>
          <xm:sqref>A84:C84 E84 H84:I84 AS84 AS91:AS94</xm:sqref>
        </x14:dataValidation>
        <x14:dataValidation type="list" allowBlank="1" showInputMessage="1">
          <x14:formula1>
            <xm:f>[5]PARAMETROS!#REF!</xm:f>
          </x14:formula1>
          <xm:sqref>K84 K91:K94</xm:sqref>
        </x14:dataValidation>
        <x14:dataValidation type="list" allowBlank="1" showInputMessage="1" showErrorMessage="1">
          <x14:formula1>
            <xm:f>[6]PARAMETROS!#REF!</xm:f>
          </x14:formula1>
          <xm:sqref>E95 H95:I95 B95:C95 AS95</xm:sqref>
        </x14:dataValidation>
        <x14:dataValidation type="list" allowBlank="1" showInputMessage="1">
          <x14:formula1>
            <xm:f>[6]PARAMETROS!#REF!</xm:f>
          </x14:formula1>
          <xm:sqref>K95</xm:sqref>
        </x14:dataValidation>
        <x14:dataValidation type="list" allowBlank="1" showInputMessage="1" showErrorMessage="1">
          <x14:formula1>
            <xm:f>[7]PARAMETROS!#REF!</xm:f>
          </x14:formula1>
          <xm:sqref>A99:C101 H99:I101</xm:sqref>
        </x14:dataValidation>
        <x14:dataValidation type="list" allowBlank="1" showInputMessage="1">
          <x14:formula1>
            <xm:f>[7]PARAMETROS!#REF!</xm:f>
          </x14:formula1>
          <xm:sqref>K99:K101</xm:sqref>
        </x14:dataValidation>
        <x14:dataValidation type="list" allowBlank="1" showInputMessage="1">
          <x14:formula1>
            <xm:f>[8]PARAMETROS!#REF!</xm:f>
          </x14:formula1>
          <xm:sqref>K73:K74</xm:sqref>
        </x14:dataValidation>
        <x14:dataValidation type="list" allowBlank="1" showInputMessage="1" showErrorMessage="1">
          <x14:formula1>
            <xm:f>[9]PARAMETROS!#REF!</xm:f>
          </x14:formula1>
          <xm:sqref>AS73:AS74</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FFFF00"/>
  </sheetPr>
  <dimension ref="C1:J6"/>
  <sheetViews>
    <sheetView zoomScaleNormal="100" zoomScaleSheetLayoutView="80" workbookViewId="0">
      <selection activeCell="B2" sqref="B2"/>
    </sheetView>
  </sheetViews>
  <sheetFormatPr baseColWidth="10" defaultRowHeight="12.75"/>
  <cols>
    <col min="1" max="4" width="11.42578125" style="2"/>
    <col min="5" max="5" width="23.5703125" style="2" customWidth="1"/>
    <col min="6" max="6" width="49" style="2" customWidth="1"/>
    <col min="7" max="7" width="42.42578125" style="71" customWidth="1"/>
    <col min="8" max="8" width="25.42578125" style="71" customWidth="1"/>
    <col min="9" max="9" width="26.5703125"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6" ht="16.5" customHeight="1" thickBot="1">
      <c r="E1" s="4"/>
      <c r="F1" s="5"/>
    </row>
    <row r="2" spans="3:6" ht="24" customHeight="1" thickBot="1">
      <c r="C2" s="228" t="s">
        <v>941</v>
      </c>
      <c r="E2" s="1309" t="s">
        <v>933</v>
      </c>
      <c r="F2" s="1310"/>
    </row>
    <row r="3" spans="3:6" ht="30">
      <c r="E3" s="180" t="s">
        <v>152</v>
      </c>
      <c r="F3" s="181" t="s">
        <v>548</v>
      </c>
    </row>
    <row r="4" spans="3:6" ht="45">
      <c r="E4" s="176" t="s">
        <v>23</v>
      </c>
      <c r="F4" s="177" t="s">
        <v>549</v>
      </c>
    </row>
    <row r="5" spans="3:6" ht="45.75" thickBot="1">
      <c r="E5" s="178" t="s">
        <v>153</v>
      </c>
      <c r="F5" s="179" t="s">
        <v>550</v>
      </c>
    </row>
    <row r="6" spans="3:6">
      <c r="E6" s="4"/>
      <c r="F6" s="5"/>
    </row>
  </sheetData>
  <sheetProtection password="E0DB" sheet="1" objects="1" scenarios="1" formatCells="0" formatColumns="0" formatRows="0" sort="0" autoFilter="0"/>
  <mergeCells count="1">
    <mergeCell ref="E2:F2"/>
  </mergeCells>
  <hyperlinks>
    <hyperlink ref="C2"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Bt_inicio_sol_ctrl">
                <anchor moveWithCells="1" sizeWithCells="1">
                  <from>
                    <xdr:col>2</xdr:col>
                    <xdr:colOff>0</xdr:colOff>
                    <xdr:row>0</xdr:row>
                    <xdr:rowOff>200025</xdr:rowOff>
                  </from>
                  <to>
                    <xdr:col>3</xdr:col>
                    <xdr:colOff>0</xdr:colOff>
                    <xdr:row>2</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rgb="FFFFFF00"/>
  </sheetPr>
  <dimension ref="C1:L13"/>
  <sheetViews>
    <sheetView topLeftCell="B1" zoomScaleNormal="100" zoomScaleSheetLayoutView="80" workbookViewId="0">
      <selection activeCell="C4" sqref="C4"/>
    </sheetView>
  </sheetViews>
  <sheetFormatPr baseColWidth="10" defaultRowHeight="12.75"/>
  <cols>
    <col min="1" max="4" width="11.42578125" style="2"/>
    <col min="5" max="5" width="18.5703125" style="2" customWidth="1"/>
    <col min="6" max="6" width="28.140625" style="2" customWidth="1"/>
    <col min="7" max="7" width="24.140625" style="71" customWidth="1"/>
    <col min="8" max="8" width="20.42578125" style="71" customWidth="1"/>
    <col min="9" max="9" width="21" style="71" customWidth="1"/>
    <col min="10" max="10" width="11.42578125" style="71"/>
    <col min="11" max="13" width="11.42578125" style="2"/>
    <col min="14" max="14" width="35.28515625" style="2" customWidth="1"/>
    <col min="15" max="238" width="11.42578125" style="2"/>
    <col min="239" max="239" width="15.7109375" style="2" customWidth="1"/>
    <col min="240" max="240" width="10.28515625" style="2" customWidth="1"/>
    <col min="241" max="241" width="16.42578125" style="2" customWidth="1"/>
    <col min="242" max="242" width="18.140625" style="2" customWidth="1"/>
    <col min="243" max="243" width="26.7109375" style="2" customWidth="1"/>
    <col min="244" max="245" width="11.42578125" style="2" customWidth="1"/>
    <col min="246" max="246" width="14.28515625" style="2" customWidth="1"/>
    <col min="247" max="247" width="25" style="2" customWidth="1"/>
    <col min="248" max="249" width="11.42578125" style="2" customWidth="1"/>
    <col min="250" max="250" width="19.7109375" style="2" customWidth="1"/>
    <col min="251" max="251" width="11.42578125" style="2" customWidth="1"/>
    <col min="252" max="252" width="14.7109375" style="2" customWidth="1"/>
    <col min="253" max="259" width="11.42578125" style="2" customWidth="1"/>
    <col min="260" max="260" width="33.5703125" style="2" customWidth="1"/>
    <col min="261" max="494" width="11.42578125" style="2"/>
    <col min="495" max="495" width="15.7109375" style="2" customWidth="1"/>
    <col min="496" max="496" width="10.28515625" style="2" customWidth="1"/>
    <col min="497" max="497" width="16.42578125" style="2" customWidth="1"/>
    <col min="498" max="498" width="18.140625" style="2" customWidth="1"/>
    <col min="499" max="499" width="26.7109375" style="2" customWidth="1"/>
    <col min="500" max="501" width="11.42578125" style="2" customWidth="1"/>
    <col min="502" max="502" width="14.28515625" style="2" customWidth="1"/>
    <col min="503" max="503" width="25" style="2" customWidth="1"/>
    <col min="504" max="505" width="11.42578125" style="2" customWidth="1"/>
    <col min="506" max="506" width="19.7109375" style="2" customWidth="1"/>
    <col min="507" max="507" width="11.42578125" style="2" customWidth="1"/>
    <col min="508" max="508" width="14.7109375" style="2" customWidth="1"/>
    <col min="509" max="515" width="11.42578125" style="2" customWidth="1"/>
    <col min="516" max="516" width="33.5703125" style="2" customWidth="1"/>
    <col min="517" max="750" width="11.42578125" style="2"/>
    <col min="751" max="751" width="15.7109375" style="2" customWidth="1"/>
    <col min="752" max="752" width="10.28515625" style="2" customWidth="1"/>
    <col min="753" max="753" width="16.42578125" style="2" customWidth="1"/>
    <col min="754" max="754" width="18.140625" style="2" customWidth="1"/>
    <col min="755" max="755" width="26.7109375" style="2" customWidth="1"/>
    <col min="756" max="757" width="11.42578125" style="2" customWidth="1"/>
    <col min="758" max="758" width="14.28515625" style="2" customWidth="1"/>
    <col min="759" max="759" width="25" style="2" customWidth="1"/>
    <col min="760" max="761" width="11.42578125" style="2" customWidth="1"/>
    <col min="762" max="762" width="19.7109375" style="2" customWidth="1"/>
    <col min="763" max="763" width="11.42578125" style="2" customWidth="1"/>
    <col min="764" max="764" width="14.7109375" style="2" customWidth="1"/>
    <col min="765" max="771" width="11.42578125" style="2" customWidth="1"/>
    <col min="772" max="772" width="33.5703125" style="2" customWidth="1"/>
    <col min="773" max="1006" width="11.42578125" style="2"/>
    <col min="1007" max="1007" width="15.7109375" style="2" customWidth="1"/>
    <col min="1008" max="1008" width="10.28515625" style="2" customWidth="1"/>
    <col min="1009" max="1009" width="16.42578125" style="2" customWidth="1"/>
    <col min="1010" max="1010" width="18.140625" style="2" customWidth="1"/>
    <col min="1011" max="1011" width="26.7109375" style="2" customWidth="1"/>
    <col min="1012" max="1013" width="11.42578125" style="2" customWidth="1"/>
    <col min="1014" max="1014" width="14.28515625" style="2" customWidth="1"/>
    <col min="1015" max="1015" width="25" style="2" customWidth="1"/>
    <col min="1016" max="1017" width="11.42578125" style="2" customWidth="1"/>
    <col min="1018" max="1018" width="19.7109375" style="2" customWidth="1"/>
    <col min="1019" max="1019" width="11.42578125" style="2" customWidth="1"/>
    <col min="1020" max="1020" width="14.7109375" style="2" customWidth="1"/>
    <col min="1021" max="1027" width="11.42578125" style="2" customWidth="1"/>
    <col min="1028" max="1028" width="33.5703125" style="2" customWidth="1"/>
    <col min="1029" max="1262" width="11.42578125" style="2"/>
    <col min="1263" max="1263" width="15.7109375" style="2" customWidth="1"/>
    <col min="1264" max="1264" width="10.28515625" style="2" customWidth="1"/>
    <col min="1265" max="1265" width="16.42578125" style="2" customWidth="1"/>
    <col min="1266" max="1266" width="18.140625" style="2" customWidth="1"/>
    <col min="1267" max="1267" width="26.7109375" style="2" customWidth="1"/>
    <col min="1268" max="1269" width="11.42578125" style="2" customWidth="1"/>
    <col min="1270" max="1270" width="14.28515625" style="2" customWidth="1"/>
    <col min="1271" max="1271" width="25" style="2" customWidth="1"/>
    <col min="1272" max="1273" width="11.42578125" style="2" customWidth="1"/>
    <col min="1274" max="1274" width="19.7109375" style="2" customWidth="1"/>
    <col min="1275" max="1275" width="11.42578125" style="2" customWidth="1"/>
    <col min="1276" max="1276" width="14.7109375" style="2" customWidth="1"/>
    <col min="1277" max="1283" width="11.42578125" style="2" customWidth="1"/>
    <col min="1284" max="1284" width="33.5703125" style="2" customWidth="1"/>
    <col min="1285" max="1518" width="11.42578125" style="2"/>
    <col min="1519" max="1519" width="15.7109375" style="2" customWidth="1"/>
    <col min="1520" max="1520" width="10.28515625" style="2" customWidth="1"/>
    <col min="1521" max="1521" width="16.42578125" style="2" customWidth="1"/>
    <col min="1522" max="1522" width="18.140625" style="2" customWidth="1"/>
    <col min="1523" max="1523" width="26.7109375" style="2" customWidth="1"/>
    <col min="1524" max="1525" width="11.42578125" style="2" customWidth="1"/>
    <col min="1526" max="1526" width="14.28515625" style="2" customWidth="1"/>
    <col min="1527" max="1527" width="25" style="2" customWidth="1"/>
    <col min="1528" max="1529" width="11.42578125" style="2" customWidth="1"/>
    <col min="1530" max="1530" width="19.7109375" style="2" customWidth="1"/>
    <col min="1531" max="1531" width="11.42578125" style="2" customWidth="1"/>
    <col min="1532" max="1532" width="14.7109375" style="2" customWidth="1"/>
    <col min="1533" max="1539" width="11.42578125" style="2" customWidth="1"/>
    <col min="1540" max="1540" width="33.5703125" style="2" customWidth="1"/>
    <col min="1541" max="1774" width="11.42578125" style="2"/>
    <col min="1775" max="1775" width="15.7109375" style="2" customWidth="1"/>
    <col min="1776" max="1776" width="10.28515625" style="2" customWidth="1"/>
    <col min="1777" max="1777" width="16.42578125" style="2" customWidth="1"/>
    <col min="1778" max="1778" width="18.140625" style="2" customWidth="1"/>
    <col min="1779" max="1779" width="26.7109375" style="2" customWidth="1"/>
    <col min="1780" max="1781" width="11.42578125" style="2" customWidth="1"/>
    <col min="1782" max="1782" width="14.28515625" style="2" customWidth="1"/>
    <col min="1783" max="1783" width="25" style="2" customWidth="1"/>
    <col min="1784" max="1785" width="11.42578125" style="2" customWidth="1"/>
    <col min="1786" max="1786" width="19.7109375" style="2" customWidth="1"/>
    <col min="1787" max="1787" width="11.42578125" style="2" customWidth="1"/>
    <col min="1788" max="1788" width="14.7109375" style="2" customWidth="1"/>
    <col min="1789" max="1795" width="11.42578125" style="2" customWidth="1"/>
    <col min="1796" max="1796" width="33.5703125" style="2" customWidth="1"/>
    <col min="1797" max="2030" width="11.42578125" style="2"/>
    <col min="2031" max="2031" width="15.7109375" style="2" customWidth="1"/>
    <col min="2032" max="2032" width="10.28515625" style="2" customWidth="1"/>
    <col min="2033" max="2033" width="16.42578125" style="2" customWidth="1"/>
    <col min="2034" max="2034" width="18.140625" style="2" customWidth="1"/>
    <col min="2035" max="2035" width="26.7109375" style="2" customWidth="1"/>
    <col min="2036" max="2037" width="11.42578125" style="2" customWidth="1"/>
    <col min="2038" max="2038" width="14.28515625" style="2" customWidth="1"/>
    <col min="2039" max="2039" width="25" style="2" customWidth="1"/>
    <col min="2040" max="2041" width="11.42578125" style="2" customWidth="1"/>
    <col min="2042" max="2042" width="19.7109375" style="2" customWidth="1"/>
    <col min="2043" max="2043" width="11.42578125" style="2" customWidth="1"/>
    <col min="2044" max="2044" width="14.7109375" style="2" customWidth="1"/>
    <col min="2045" max="2051" width="11.42578125" style="2" customWidth="1"/>
    <col min="2052" max="2052" width="33.5703125" style="2" customWidth="1"/>
    <col min="2053" max="2286" width="11.42578125" style="2"/>
    <col min="2287" max="2287" width="15.7109375" style="2" customWidth="1"/>
    <col min="2288" max="2288" width="10.28515625" style="2" customWidth="1"/>
    <col min="2289" max="2289" width="16.42578125" style="2" customWidth="1"/>
    <col min="2290" max="2290" width="18.140625" style="2" customWidth="1"/>
    <col min="2291" max="2291" width="26.7109375" style="2" customWidth="1"/>
    <col min="2292" max="2293" width="11.42578125" style="2" customWidth="1"/>
    <col min="2294" max="2294" width="14.28515625" style="2" customWidth="1"/>
    <col min="2295" max="2295" width="25" style="2" customWidth="1"/>
    <col min="2296" max="2297" width="11.42578125" style="2" customWidth="1"/>
    <col min="2298" max="2298" width="19.7109375" style="2" customWidth="1"/>
    <col min="2299" max="2299" width="11.42578125" style="2" customWidth="1"/>
    <col min="2300" max="2300" width="14.7109375" style="2" customWidth="1"/>
    <col min="2301" max="2307" width="11.42578125" style="2" customWidth="1"/>
    <col min="2308" max="2308" width="33.5703125" style="2" customWidth="1"/>
    <col min="2309" max="2542" width="11.42578125" style="2"/>
    <col min="2543" max="2543" width="15.7109375" style="2" customWidth="1"/>
    <col min="2544" max="2544" width="10.28515625" style="2" customWidth="1"/>
    <col min="2545" max="2545" width="16.42578125" style="2" customWidth="1"/>
    <col min="2546" max="2546" width="18.140625" style="2" customWidth="1"/>
    <col min="2547" max="2547" width="26.7109375" style="2" customWidth="1"/>
    <col min="2548" max="2549" width="11.42578125" style="2" customWidth="1"/>
    <col min="2550" max="2550" width="14.28515625" style="2" customWidth="1"/>
    <col min="2551" max="2551" width="25" style="2" customWidth="1"/>
    <col min="2552" max="2553" width="11.42578125" style="2" customWidth="1"/>
    <col min="2554" max="2554" width="19.7109375" style="2" customWidth="1"/>
    <col min="2555" max="2555" width="11.42578125" style="2" customWidth="1"/>
    <col min="2556" max="2556" width="14.7109375" style="2" customWidth="1"/>
    <col min="2557" max="2563" width="11.42578125" style="2" customWidth="1"/>
    <col min="2564" max="2564" width="33.5703125" style="2" customWidth="1"/>
    <col min="2565" max="2798" width="11.42578125" style="2"/>
    <col min="2799" max="2799" width="15.7109375" style="2" customWidth="1"/>
    <col min="2800" max="2800" width="10.28515625" style="2" customWidth="1"/>
    <col min="2801" max="2801" width="16.42578125" style="2" customWidth="1"/>
    <col min="2802" max="2802" width="18.140625" style="2" customWidth="1"/>
    <col min="2803" max="2803" width="26.7109375" style="2" customWidth="1"/>
    <col min="2804" max="2805" width="11.42578125" style="2" customWidth="1"/>
    <col min="2806" max="2806" width="14.28515625" style="2" customWidth="1"/>
    <col min="2807" max="2807" width="25" style="2" customWidth="1"/>
    <col min="2808" max="2809" width="11.42578125" style="2" customWidth="1"/>
    <col min="2810" max="2810" width="19.7109375" style="2" customWidth="1"/>
    <col min="2811" max="2811" width="11.42578125" style="2" customWidth="1"/>
    <col min="2812" max="2812" width="14.7109375" style="2" customWidth="1"/>
    <col min="2813" max="2819" width="11.42578125" style="2" customWidth="1"/>
    <col min="2820" max="2820" width="33.5703125" style="2" customWidth="1"/>
    <col min="2821" max="3054" width="11.42578125" style="2"/>
    <col min="3055" max="3055" width="15.7109375" style="2" customWidth="1"/>
    <col min="3056" max="3056" width="10.28515625" style="2" customWidth="1"/>
    <col min="3057" max="3057" width="16.42578125" style="2" customWidth="1"/>
    <col min="3058" max="3058" width="18.140625" style="2" customWidth="1"/>
    <col min="3059" max="3059" width="26.7109375" style="2" customWidth="1"/>
    <col min="3060" max="3061" width="11.42578125" style="2" customWidth="1"/>
    <col min="3062" max="3062" width="14.28515625" style="2" customWidth="1"/>
    <col min="3063" max="3063" width="25" style="2" customWidth="1"/>
    <col min="3064" max="3065" width="11.42578125" style="2" customWidth="1"/>
    <col min="3066" max="3066" width="19.7109375" style="2" customWidth="1"/>
    <col min="3067" max="3067" width="11.42578125" style="2" customWidth="1"/>
    <col min="3068" max="3068" width="14.7109375" style="2" customWidth="1"/>
    <col min="3069" max="3075" width="11.42578125" style="2" customWidth="1"/>
    <col min="3076" max="3076" width="33.5703125" style="2" customWidth="1"/>
    <col min="3077" max="3310" width="11.42578125" style="2"/>
    <col min="3311" max="3311" width="15.7109375" style="2" customWidth="1"/>
    <col min="3312" max="3312" width="10.28515625" style="2" customWidth="1"/>
    <col min="3313" max="3313" width="16.42578125" style="2" customWidth="1"/>
    <col min="3314" max="3314" width="18.140625" style="2" customWidth="1"/>
    <col min="3315" max="3315" width="26.7109375" style="2" customWidth="1"/>
    <col min="3316" max="3317" width="11.42578125" style="2" customWidth="1"/>
    <col min="3318" max="3318" width="14.28515625" style="2" customWidth="1"/>
    <col min="3319" max="3319" width="25" style="2" customWidth="1"/>
    <col min="3320" max="3321" width="11.42578125" style="2" customWidth="1"/>
    <col min="3322" max="3322" width="19.7109375" style="2" customWidth="1"/>
    <col min="3323" max="3323" width="11.42578125" style="2" customWidth="1"/>
    <col min="3324" max="3324" width="14.7109375" style="2" customWidth="1"/>
    <col min="3325" max="3331" width="11.42578125" style="2" customWidth="1"/>
    <col min="3332" max="3332" width="33.5703125" style="2" customWidth="1"/>
    <col min="3333" max="3566" width="11.42578125" style="2"/>
    <col min="3567" max="3567" width="15.7109375" style="2" customWidth="1"/>
    <col min="3568" max="3568" width="10.28515625" style="2" customWidth="1"/>
    <col min="3569" max="3569" width="16.42578125" style="2" customWidth="1"/>
    <col min="3570" max="3570" width="18.140625" style="2" customWidth="1"/>
    <col min="3571" max="3571" width="26.7109375" style="2" customWidth="1"/>
    <col min="3572" max="3573" width="11.42578125" style="2" customWidth="1"/>
    <col min="3574" max="3574" width="14.28515625" style="2" customWidth="1"/>
    <col min="3575" max="3575" width="25" style="2" customWidth="1"/>
    <col min="3576" max="3577" width="11.42578125" style="2" customWidth="1"/>
    <col min="3578" max="3578" width="19.7109375" style="2" customWidth="1"/>
    <col min="3579" max="3579" width="11.42578125" style="2" customWidth="1"/>
    <col min="3580" max="3580" width="14.7109375" style="2" customWidth="1"/>
    <col min="3581" max="3587" width="11.42578125" style="2" customWidth="1"/>
    <col min="3588" max="3588" width="33.5703125" style="2" customWidth="1"/>
    <col min="3589" max="3822" width="11.42578125" style="2"/>
    <col min="3823" max="3823" width="15.7109375" style="2" customWidth="1"/>
    <col min="3824" max="3824" width="10.28515625" style="2" customWidth="1"/>
    <col min="3825" max="3825" width="16.42578125" style="2" customWidth="1"/>
    <col min="3826" max="3826" width="18.140625" style="2" customWidth="1"/>
    <col min="3827" max="3827" width="26.7109375" style="2" customWidth="1"/>
    <col min="3828" max="3829" width="11.42578125" style="2" customWidth="1"/>
    <col min="3830" max="3830" width="14.28515625" style="2" customWidth="1"/>
    <col min="3831" max="3831" width="25" style="2" customWidth="1"/>
    <col min="3832" max="3833" width="11.42578125" style="2" customWidth="1"/>
    <col min="3834" max="3834" width="19.7109375" style="2" customWidth="1"/>
    <col min="3835" max="3835" width="11.42578125" style="2" customWidth="1"/>
    <col min="3836" max="3836" width="14.7109375" style="2" customWidth="1"/>
    <col min="3837" max="3843" width="11.42578125" style="2" customWidth="1"/>
    <col min="3844" max="3844" width="33.5703125" style="2" customWidth="1"/>
    <col min="3845" max="4078" width="11.42578125" style="2"/>
    <col min="4079" max="4079" width="15.7109375" style="2" customWidth="1"/>
    <col min="4080" max="4080" width="10.28515625" style="2" customWidth="1"/>
    <col min="4081" max="4081" width="16.42578125" style="2" customWidth="1"/>
    <col min="4082" max="4082" width="18.140625" style="2" customWidth="1"/>
    <col min="4083" max="4083" width="26.7109375" style="2" customWidth="1"/>
    <col min="4084" max="4085" width="11.42578125" style="2" customWidth="1"/>
    <col min="4086" max="4086" width="14.28515625" style="2" customWidth="1"/>
    <col min="4087" max="4087" width="25" style="2" customWidth="1"/>
    <col min="4088" max="4089" width="11.42578125" style="2" customWidth="1"/>
    <col min="4090" max="4090" width="19.7109375" style="2" customWidth="1"/>
    <col min="4091" max="4091" width="11.42578125" style="2" customWidth="1"/>
    <col min="4092" max="4092" width="14.7109375" style="2" customWidth="1"/>
    <col min="4093" max="4099" width="11.42578125" style="2" customWidth="1"/>
    <col min="4100" max="4100" width="33.5703125" style="2" customWidth="1"/>
    <col min="4101" max="4334" width="11.42578125" style="2"/>
    <col min="4335" max="4335" width="15.7109375" style="2" customWidth="1"/>
    <col min="4336" max="4336" width="10.28515625" style="2" customWidth="1"/>
    <col min="4337" max="4337" width="16.42578125" style="2" customWidth="1"/>
    <col min="4338" max="4338" width="18.140625" style="2" customWidth="1"/>
    <col min="4339" max="4339" width="26.7109375" style="2" customWidth="1"/>
    <col min="4340" max="4341" width="11.42578125" style="2" customWidth="1"/>
    <col min="4342" max="4342" width="14.28515625" style="2" customWidth="1"/>
    <col min="4343" max="4343" width="25" style="2" customWidth="1"/>
    <col min="4344" max="4345" width="11.42578125" style="2" customWidth="1"/>
    <col min="4346" max="4346" width="19.7109375" style="2" customWidth="1"/>
    <col min="4347" max="4347" width="11.42578125" style="2" customWidth="1"/>
    <col min="4348" max="4348" width="14.7109375" style="2" customWidth="1"/>
    <col min="4349" max="4355" width="11.42578125" style="2" customWidth="1"/>
    <col min="4356" max="4356" width="33.5703125" style="2" customWidth="1"/>
    <col min="4357" max="4590" width="11.42578125" style="2"/>
    <col min="4591" max="4591" width="15.7109375" style="2" customWidth="1"/>
    <col min="4592" max="4592" width="10.28515625" style="2" customWidth="1"/>
    <col min="4593" max="4593" width="16.42578125" style="2" customWidth="1"/>
    <col min="4594" max="4594" width="18.140625" style="2" customWidth="1"/>
    <col min="4595" max="4595" width="26.7109375" style="2" customWidth="1"/>
    <col min="4596" max="4597" width="11.42578125" style="2" customWidth="1"/>
    <col min="4598" max="4598" width="14.28515625" style="2" customWidth="1"/>
    <col min="4599" max="4599" width="25" style="2" customWidth="1"/>
    <col min="4600" max="4601" width="11.42578125" style="2" customWidth="1"/>
    <col min="4602" max="4602" width="19.7109375" style="2" customWidth="1"/>
    <col min="4603" max="4603" width="11.42578125" style="2" customWidth="1"/>
    <col min="4604" max="4604" width="14.7109375" style="2" customWidth="1"/>
    <col min="4605" max="4611" width="11.42578125" style="2" customWidth="1"/>
    <col min="4612" max="4612" width="33.5703125" style="2" customWidth="1"/>
    <col min="4613" max="4846" width="11.42578125" style="2"/>
    <col min="4847" max="4847" width="15.7109375" style="2" customWidth="1"/>
    <col min="4848" max="4848" width="10.28515625" style="2" customWidth="1"/>
    <col min="4849" max="4849" width="16.42578125" style="2" customWidth="1"/>
    <col min="4850" max="4850" width="18.140625" style="2" customWidth="1"/>
    <col min="4851" max="4851" width="26.7109375" style="2" customWidth="1"/>
    <col min="4852" max="4853" width="11.42578125" style="2" customWidth="1"/>
    <col min="4854" max="4854" width="14.28515625" style="2" customWidth="1"/>
    <col min="4855" max="4855" width="25" style="2" customWidth="1"/>
    <col min="4856" max="4857" width="11.42578125" style="2" customWidth="1"/>
    <col min="4858" max="4858" width="19.7109375" style="2" customWidth="1"/>
    <col min="4859" max="4859" width="11.42578125" style="2" customWidth="1"/>
    <col min="4860" max="4860" width="14.7109375" style="2" customWidth="1"/>
    <col min="4861" max="4867" width="11.42578125" style="2" customWidth="1"/>
    <col min="4868" max="4868" width="33.5703125" style="2" customWidth="1"/>
    <col min="4869" max="5102" width="11.42578125" style="2"/>
    <col min="5103" max="5103" width="15.7109375" style="2" customWidth="1"/>
    <col min="5104" max="5104" width="10.28515625" style="2" customWidth="1"/>
    <col min="5105" max="5105" width="16.42578125" style="2" customWidth="1"/>
    <col min="5106" max="5106" width="18.140625" style="2" customWidth="1"/>
    <col min="5107" max="5107" width="26.7109375" style="2" customWidth="1"/>
    <col min="5108" max="5109" width="11.42578125" style="2" customWidth="1"/>
    <col min="5110" max="5110" width="14.28515625" style="2" customWidth="1"/>
    <col min="5111" max="5111" width="25" style="2" customWidth="1"/>
    <col min="5112" max="5113" width="11.42578125" style="2" customWidth="1"/>
    <col min="5114" max="5114" width="19.7109375" style="2" customWidth="1"/>
    <col min="5115" max="5115" width="11.42578125" style="2" customWidth="1"/>
    <col min="5116" max="5116" width="14.7109375" style="2" customWidth="1"/>
    <col min="5117" max="5123" width="11.42578125" style="2" customWidth="1"/>
    <col min="5124" max="5124" width="33.5703125" style="2" customWidth="1"/>
    <col min="5125" max="5358" width="11.42578125" style="2"/>
    <col min="5359" max="5359" width="15.7109375" style="2" customWidth="1"/>
    <col min="5360" max="5360" width="10.28515625" style="2" customWidth="1"/>
    <col min="5361" max="5361" width="16.42578125" style="2" customWidth="1"/>
    <col min="5362" max="5362" width="18.140625" style="2" customWidth="1"/>
    <col min="5363" max="5363" width="26.7109375" style="2" customWidth="1"/>
    <col min="5364" max="5365" width="11.42578125" style="2" customWidth="1"/>
    <col min="5366" max="5366" width="14.28515625" style="2" customWidth="1"/>
    <col min="5367" max="5367" width="25" style="2" customWidth="1"/>
    <col min="5368" max="5369" width="11.42578125" style="2" customWidth="1"/>
    <col min="5370" max="5370" width="19.7109375" style="2" customWidth="1"/>
    <col min="5371" max="5371" width="11.42578125" style="2" customWidth="1"/>
    <col min="5372" max="5372" width="14.7109375" style="2" customWidth="1"/>
    <col min="5373" max="5379" width="11.42578125" style="2" customWidth="1"/>
    <col min="5380" max="5380" width="33.5703125" style="2" customWidth="1"/>
    <col min="5381" max="5614" width="11.42578125" style="2"/>
    <col min="5615" max="5615" width="15.7109375" style="2" customWidth="1"/>
    <col min="5616" max="5616" width="10.28515625" style="2" customWidth="1"/>
    <col min="5617" max="5617" width="16.42578125" style="2" customWidth="1"/>
    <col min="5618" max="5618" width="18.140625" style="2" customWidth="1"/>
    <col min="5619" max="5619" width="26.7109375" style="2" customWidth="1"/>
    <col min="5620" max="5621" width="11.42578125" style="2" customWidth="1"/>
    <col min="5622" max="5622" width="14.28515625" style="2" customWidth="1"/>
    <col min="5623" max="5623" width="25" style="2" customWidth="1"/>
    <col min="5624" max="5625" width="11.42578125" style="2" customWidth="1"/>
    <col min="5626" max="5626" width="19.7109375" style="2" customWidth="1"/>
    <col min="5627" max="5627" width="11.42578125" style="2" customWidth="1"/>
    <col min="5628" max="5628" width="14.7109375" style="2" customWidth="1"/>
    <col min="5629" max="5635" width="11.42578125" style="2" customWidth="1"/>
    <col min="5636" max="5636" width="33.5703125" style="2" customWidth="1"/>
    <col min="5637" max="5870" width="11.42578125" style="2"/>
    <col min="5871" max="5871" width="15.7109375" style="2" customWidth="1"/>
    <col min="5872" max="5872" width="10.28515625" style="2" customWidth="1"/>
    <col min="5873" max="5873" width="16.42578125" style="2" customWidth="1"/>
    <col min="5874" max="5874" width="18.140625" style="2" customWidth="1"/>
    <col min="5875" max="5875" width="26.7109375" style="2" customWidth="1"/>
    <col min="5876" max="5877" width="11.42578125" style="2" customWidth="1"/>
    <col min="5878" max="5878" width="14.28515625" style="2" customWidth="1"/>
    <col min="5879" max="5879" width="25" style="2" customWidth="1"/>
    <col min="5880" max="5881" width="11.42578125" style="2" customWidth="1"/>
    <col min="5882" max="5882" width="19.7109375" style="2" customWidth="1"/>
    <col min="5883" max="5883" width="11.42578125" style="2" customWidth="1"/>
    <col min="5884" max="5884" width="14.7109375" style="2" customWidth="1"/>
    <col min="5885" max="5891" width="11.42578125" style="2" customWidth="1"/>
    <col min="5892" max="5892" width="33.5703125" style="2" customWidth="1"/>
    <col min="5893" max="6126" width="11.42578125" style="2"/>
    <col min="6127" max="6127" width="15.7109375" style="2" customWidth="1"/>
    <col min="6128" max="6128" width="10.28515625" style="2" customWidth="1"/>
    <col min="6129" max="6129" width="16.42578125" style="2" customWidth="1"/>
    <col min="6130" max="6130" width="18.140625" style="2" customWidth="1"/>
    <col min="6131" max="6131" width="26.7109375" style="2" customWidth="1"/>
    <col min="6132" max="6133" width="11.42578125" style="2" customWidth="1"/>
    <col min="6134" max="6134" width="14.28515625" style="2" customWidth="1"/>
    <col min="6135" max="6135" width="25" style="2" customWidth="1"/>
    <col min="6136" max="6137" width="11.42578125" style="2" customWidth="1"/>
    <col min="6138" max="6138" width="19.7109375" style="2" customWidth="1"/>
    <col min="6139" max="6139" width="11.42578125" style="2" customWidth="1"/>
    <col min="6140" max="6140" width="14.7109375" style="2" customWidth="1"/>
    <col min="6141" max="6147" width="11.42578125" style="2" customWidth="1"/>
    <col min="6148" max="6148" width="33.5703125" style="2" customWidth="1"/>
    <col min="6149" max="6382" width="11.42578125" style="2"/>
    <col min="6383" max="6383" width="15.7109375" style="2" customWidth="1"/>
    <col min="6384" max="6384" width="10.28515625" style="2" customWidth="1"/>
    <col min="6385" max="6385" width="16.42578125" style="2" customWidth="1"/>
    <col min="6386" max="6386" width="18.140625" style="2" customWidth="1"/>
    <col min="6387" max="6387" width="26.7109375" style="2" customWidth="1"/>
    <col min="6388" max="6389" width="11.42578125" style="2" customWidth="1"/>
    <col min="6390" max="6390" width="14.28515625" style="2" customWidth="1"/>
    <col min="6391" max="6391" width="25" style="2" customWidth="1"/>
    <col min="6392" max="6393" width="11.42578125" style="2" customWidth="1"/>
    <col min="6394" max="6394" width="19.7109375" style="2" customWidth="1"/>
    <col min="6395" max="6395" width="11.42578125" style="2" customWidth="1"/>
    <col min="6396" max="6396" width="14.7109375" style="2" customWidth="1"/>
    <col min="6397" max="6403" width="11.42578125" style="2" customWidth="1"/>
    <col min="6404" max="6404" width="33.5703125" style="2" customWidth="1"/>
    <col min="6405" max="6638" width="11.42578125" style="2"/>
    <col min="6639" max="6639" width="15.7109375" style="2" customWidth="1"/>
    <col min="6640" max="6640" width="10.28515625" style="2" customWidth="1"/>
    <col min="6641" max="6641" width="16.42578125" style="2" customWidth="1"/>
    <col min="6642" max="6642" width="18.140625" style="2" customWidth="1"/>
    <col min="6643" max="6643" width="26.7109375" style="2" customWidth="1"/>
    <col min="6644" max="6645" width="11.42578125" style="2" customWidth="1"/>
    <col min="6646" max="6646" width="14.28515625" style="2" customWidth="1"/>
    <col min="6647" max="6647" width="25" style="2" customWidth="1"/>
    <col min="6648" max="6649" width="11.42578125" style="2" customWidth="1"/>
    <col min="6650" max="6650" width="19.7109375" style="2" customWidth="1"/>
    <col min="6651" max="6651" width="11.42578125" style="2" customWidth="1"/>
    <col min="6652" max="6652" width="14.7109375" style="2" customWidth="1"/>
    <col min="6653" max="6659" width="11.42578125" style="2" customWidth="1"/>
    <col min="6660" max="6660" width="33.5703125" style="2" customWidth="1"/>
    <col min="6661" max="6894" width="11.42578125" style="2"/>
    <col min="6895" max="6895" width="15.7109375" style="2" customWidth="1"/>
    <col min="6896" max="6896" width="10.28515625" style="2" customWidth="1"/>
    <col min="6897" max="6897" width="16.42578125" style="2" customWidth="1"/>
    <col min="6898" max="6898" width="18.140625" style="2" customWidth="1"/>
    <col min="6899" max="6899" width="26.7109375" style="2" customWidth="1"/>
    <col min="6900" max="6901" width="11.42578125" style="2" customWidth="1"/>
    <col min="6902" max="6902" width="14.28515625" style="2" customWidth="1"/>
    <col min="6903" max="6903" width="25" style="2" customWidth="1"/>
    <col min="6904" max="6905" width="11.42578125" style="2" customWidth="1"/>
    <col min="6906" max="6906" width="19.7109375" style="2" customWidth="1"/>
    <col min="6907" max="6907" width="11.42578125" style="2" customWidth="1"/>
    <col min="6908" max="6908" width="14.7109375" style="2" customWidth="1"/>
    <col min="6909" max="6915" width="11.42578125" style="2" customWidth="1"/>
    <col min="6916" max="6916" width="33.5703125" style="2" customWidth="1"/>
    <col min="6917" max="7150" width="11.42578125" style="2"/>
    <col min="7151" max="7151" width="15.7109375" style="2" customWidth="1"/>
    <col min="7152" max="7152" width="10.28515625" style="2" customWidth="1"/>
    <col min="7153" max="7153" width="16.42578125" style="2" customWidth="1"/>
    <col min="7154" max="7154" width="18.140625" style="2" customWidth="1"/>
    <col min="7155" max="7155" width="26.7109375" style="2" customWidth="1"/>
    <col min="7156" max="7157" width="11.42578125" style="2" customWidth="1"/>
    <col min="7158" max="7158" width="14.28515625" style="2" customWidth="1"/>
    <col min="7159" max="7159" width="25" style="2" customWidth="1"/>
    <col min="7160" max="7161" width="11.42578125" style="2" customWidth="1"/>
    <col min="7162" max="7162" width="19.7109375" style="2" customWidth="1"/>
    <col min="7163" max="7163" width="11.42578125" style="2" customWidth="1"/>
    <col min="7164" max="7164" width="14.7109375" style="2" customWidth="1"/>
    <col min="7165" max="7171" width="11.42578125" style="2" customWidth="1"/>
    <col min="7172" max="7172" width="33.5703125" style="2" customWidth="1"/>
    <col min="7173" max="7406" width="11.42578125" style="2"/>
    <col min="7407" max="7407" width="15.7109375" style="2" customWidth="1"/>
    <col min="7408" max="7408" width="10.28515625" style="2" customWidth="1"/>
    <col min="7409" max="7409" width="16.42578125" style="2" customWidth="1"/>
    <col min="7410" max="7410" width="18.140625" style="2" customWidth="1"/>
    <col min="7411" max="7411" width="26.7109375" style="2" customWidth="1"/>
    <col min="7412" max="7413" width="11.42578125" style="2" customWidth="1"/>
    <col min="7414" max="7414" width="14.28515625" style="2" customWidth="1"/>
    <col min="7415" max="7415" width="25" style="2" customWidth="1"/>
    <col min="7416" max="7417" width="11.42578125" style="2" customWidth="1"/>
    <col min="7418" max="7418" width="19.7109375" style="2" customWidth="1"/>
    <col min="7419" max="7419" width="11.42578125" style="2" customWidth="1"/>
    <col min="7420" max="7420" width="14.7109375" style="2" customWidth="1"/>
    <col min="7421" max="7427" width="11.42578125" style="2" customWidth="1"/>
    <col min="7428" max="7428" width="33.5703125" style="2" customWidth="1"/>
    <col min="7429" max="7662" width="11.42578125" style="2"/>
    <col min="7663" max="7663" width="15.7109375" style="2" customWidth="1"/>
    <col min="7664" max="7664" width="10.28515625" style="2" customWidth="1"/>
    <col min="7665" max="7665" width="16.42578125" style="2" customWidth="1"/>
    <col min="7666" max="7666" width="18.140625" style="2" customWidth="1"/>
    <col min="7667" max="7667" width="26.7109375" style="2" customWidth="1"/>
    <col min="7668" max="7669" width="11.42578125" style="2" customWidth="1"/>
    <col min="7670" max="7670" width="14.28515625" style="2" customWidth="1"/>
    <col min="7671" max="7671" width="25" style="2" customWidth="1"/>
    <col min="7672" max="7673" width="11.42578125" style="2" customWidth="1"/>
    <col min="7674" max="7674" width="19.7109375" style="2" customWidth="1"/>
    <col min="7675" max="7675" width="11.42578125" style="2" customWidth="1"/>
    <col min="7676" max="7676" width="14.7109375" style="2" customWidth="1"/>
    <col min="7677" max="7683" width="11.42578125" style="2" customWidth="1"/>
    <col min="7684" max="7684" width="33.5703125" style="2" customWidth="1"/>
    <col min="7685" max="7918" width="11.42578125" style="2"/>
    <col min="7919" max="7919" width="15.7109375" style="2" customWidth="1"/>
    <col min="7920" max="7920" width="10.28515625" style="2" customWidth="1"/>
    <col min="7921" max="7921" width="16.42578125" style="2" customWidth="1"/>
    <col min="7922" max="7922" width="18.140625" style="2" customWidth="1"/>
    <col min="7923" max="7923" width="26.7109375" style="2" customWidth="1"/>
    <col min="7924" max="7925" width="11.42578125" style="2" customWidth="1"/>
    <col min="7926" max="7926" width="14.28515625" style="2" customWidth="1"/>
    <col min="7927" max="7927" width="25" style="2" customWidth="1"/>
    <col min="7928" max="7929" width="11.42578125" style="2" customWidth="1"/>
    <col min="7930" max="7930" width="19.7109375" style="2" customWidth="1"/>
    <col min="7931" max="7931" width="11.42578125" style="2" customWidth="1"/>
    <col min="7932" max="7932" width="14.7109375" style="2" customWidth="1"/>
    <col min="7933" max="7939" width="11.42578125" style="2" customWidth="1"/>
    <col min="7940" max="7940" width="33.5703125" style="2" customWidth="1"/>
    <col min="7941" max="8174" width="11.42578125" style="2"/>
    <col min="8175" max="8175" width="15.7109375" style="2" customWidth="1"/>
    <col min="8176" max="8176" width="10.28515625" style="2" customWidth="1"/>
    <col min="8177" max="8177" width="16.42578125" style="2" customWidth="1"/>
    <col min="8178" max="8178" width="18.140625" style="2" customWidth="1"/>
    <col min="8179" max="8179" width="26.7109375" style="2" customWidth="1"/>
    <col min="8180" max="8181" width="11.42578125" style="2" customWidth="1"/>
    <col min="8182" max="8182" width="14.28515625" style="2" customWidth="1"/>
    <col min="8183" max="8183" width="25" style="2" customWidth="1"/>
    <col min="8184" max="8185" width="11.42578125" style="2" customWidth="1"/>
    <col min="8186" max="8186" width="19.7109375" style="2" customWidth="1"/>
    <col min="8187" max="8187" width="11.42578125" style="2" customWidth="1"/>
    <col min="8188" max="8188" width="14.7109375" style="2" customWidth="1"/>
    <col min="8189" max="8195" width="11.42578125" style="2" customWidth="1"/>
    <col min="8196" max="8196" width="33.5703125" style="2" customWidth="1"/>
    <col min="8197" max="8430" width="11.42578125" style="2"/>
    <col min="8431" max="8431" width="15.7109375" style="2" customWidth="1"/>
    <col min="8432" max="8432" width="10.28515625" style="2" customWidth="1"/>
    <col min="8433" max="8433" width="16.42578125" style="2" customWidth="1"/>
    <col min="8434" max="8434" width="18.140625" style="2" customWidth="1"/>
    <col min="8435" max="8435" width="26.7109375" style="2" customWidth="1"/>
    <col min="8436" max="8437" width="11.42578125" style="2" customWidth="1"/>
    <col min="8438" max="8438" width="14.28515625" style="2" customWidth="1"/>
    <col min="8439" max="8439" width="25" style="2" customWidth="1"/>
    <col min="8440" max="8441" width="11.42578125" style="2" customWidth="1"/>
    <col min="8442" max="8442" width="19.7109375" style="2" customWidth="1"/>
    <col min="8443" max="8443" width="11.42578125" style="2" customWidth="1"/>
    <col min="8444" max="8444" width="14.7109375" style="2" customWidth="1"/>
    <col min="8445" max="8451" width="11.42578125" style="2" customWidth="1"/>
    <col min="8452" max="8452" width="33.5703125" style="2" customWidth="1"/>
    <col min="8453" max="8686" width="11.42578125" style="2"/>
    <col min="8687" max="8687" width="15.7109375" style="2" customWidth="1"/>
    <col min="8688" max="8688" width="10.28515625" style="2" customWidth="1"/>
    <col min="8689" max="8689" width="16.42578125" style="2" customWidth="1"/>
    <col min="8690" max="8690" width="18.140625" style="2" customWidth="1"/>
    <col min="8691" max="8691" width="26.7109375" style="2" customWidth="1"/>
    <col min="8692" max="8693" width="11.42578125" style="2" customWidth="1"/>
    <col min="8694" max="8694" width="14.28515625" style="2" customWidth="1"/>
    <col min="8695" max="8695" width="25" style="2" customWidth="1"/>
    <col min="8696" max="8697" width="11.42578125" style="2" customWidth="1"/>
    <col min="8698" max="8698" width="19.7109375" style="2" customWidth="1"/>
    <col min="8699" max="8699" width="11.42578125" style="2" customWidth="1"/>
    <col min="8700" max="8700" width="14.7109375" style="2" customWidth="1"/>
    <col min="8701" max="8707" width="11.42578125" style="2" customWidth="1"/>
    <col min="8708" max="8708" width="33.5703125" style="2" customWidth="1"/>
    <col min="8709" max="8942" width="11.42578125" style="2"/>
    <col min="8943" max="8943" width="15.7109375" style="2" customWidth="1"/>
    <col min="8944" max="8944" width="10.28515625" style="2" customWidth="1"/>
    <col min="8945" max="8945" width="16.42578125" style="2" customWidth="1"/>
    <col min="8946" max="8946" width="18.140625" style="2" customWidth="1"/>
    <col min="8947" max="8947" width="26.7109375" style="2" customWidth="1"/>
    <col min="8948" max="8949" width="11.42578125" style="2" customWidth="1"/>
    <col min="8950" max="8950" width="14.28515625" style="2" customWidth="1"/>
    <col min="8951" max="8951" width="25" style="2" customWidth="1"/>
    <col min="8952" max="8953" width="11.42578125" style="2" customWidth="1"/>
    <col min="8954" max="8954" width="19.7109375" style="2" customWidth="1"/>
    <col min="8955" max="8955" width="11.42578125" style="2" customWidth="1"/>
    <col min="8956" max="8956" width="14.7109375" style="2" customWidth="1"/>
    <col min="8957" max="8963" width="11.42578125" style="2" customWidth="1"/>
    <col min="8964" max="8964" width="33.5703125" style="2" customWidth="1"/>
    <col min="8965" max="9198" width="11.42578125" style="2"/>
    <col min="9199" max="9199" width="15.7109375" style="2" customWidth="1"/>
    <col min="9200" max="9200" width="10.28515625" style="2" customWidth="1"/>
    <col min="9201" max="9201" width="16.42578125" style="2" customWidth="1"/>
    <col min="9202" max="9202" width="18.140625" style="2" customWidth="1"/>
    <col min="9203" max="9203" width="26.7109375" style="2" customWidth="1"/>
    <col min="9204" max="9205" width="11.42578125" style="2" customWidth="1"/>
    <col min="9206" max="9206" width="14.28515625" style="2" customWidth="1"/>
    <col min="9207" max="9207" width="25" style="2" customWidth="1"/>
    <col min="9208" max="9209" width="11.42578125" style="2" customWidth="1"/>
    <col min="9210" max="9210" width="19.7109375" style="2" customWidth="1"/>
    <col min="9211" max="9211" width="11.42578125" style="2" customWidth="1"/>
    <col min="9212" max="9212" width="14.7109375" style="2" customWidth="1"/>
    <col min="9213" max="9219" width="11.42578125" style="2" customWidth="1"/>
    <col min="9220" max="9220" width="33.5703125" style="2" customWidth="1"/>
    <col min="9221" max="9454" width="11.42578125" style="2"/>
    <col min="9455" max="9455" width="15.7109375" style="2" customWidth="1"/>
    <col min="9456" max="9456" width="10.28515625" style="2" customWidth="1"/>
    <col min="9457" max="9457" width="16.42578125" style="2" customWidth="1"/>
    <col min="9458" max="9458" width="18.140625" style="2" customWidth="1"/>
    <col min="9459" max="9459" width="26.7109375" style="2" customWidth="1"/>
    <col min="9460" max="9461" width="11.42578125" style="2" customWidth="1"/>
    <col min="9462" max="9462" width="14.28515625" style="2" customWidth="1"/>
    <col min="9463" max="9463" width="25" style="2" customWidth="1"/>
    <col min="9464" max="9465" width="11.42578125" style="2" customWidth="1"/>
    <col min="9466" max="9466" width="19.7109375" style="2" customWidth="1"/>
    <col min="9467" max="9467" width="11.42578125" style="2" customWidth="1"/>
    <col min="9468" max="9468" width="14.7109375" style="2" customWidth="1"/>
    <col min="9469" max="9475" width="11.42578125" style="2" customWidth="1"/>
    <col min="9476" max="9476" width="33.5703125" style="2" customWidth="1"/>
    <col min="9477" max="9710" width="11.42578125" style="2"/>
    <col min="9711" max="9711" width="15.7109375" style="2" customWidth="1"/>
    <col min="9712" max="9712" width="10.28515625" style="2" customWidth="1"/>
    <col min="9713" max="9713" width="16.42578125" style="2" customWidth="1"/>
    <col min="9714" max="9714" width="18.140625" style="2" customWidth="1"/>
    <col min="9715" max="9715" width="26.7109375" style="2" customWidth="1"/>
    <col min="9716" max="9717" width="11.42578125" style="2" customWidth="1"/>
    <col min="9718" max="9718" width="14.28515625" style="2" customWidth="1"/>
    <col min="9719" max="9719" width="25" style="2" customWidth="1"/>
    <col min="9720" max="9721" width="11.42578125" style="2" customWidth="1"/>
    <col min="9722" max="9722" width="19.7109375" style="2" customWidth="1"/>
    <col min="9723" max="9723" width="11.42578125" style="2" customWidth="1"/>
    <col min="9724" max="9724" width="14.7109375" style="2" customWidth="1"/>
    <col min="9725" max="9731" width="11.42578125" style="2" customWidth="1"/>
    <col min="9732" max="9732" width="33.5703125" style="2" customWidth="1"/>
    <col min="9733" max="9966" width="11.42578125" style="2"/>
    <col min="9967" max="9967" width="15.7109375" style="2" customWidth="1"/>
    <col min="9968" max="9968" width="10.28515625" style="2" customWidth="1"/>
    <col min="9969" max="9969" width="16.42578125" style="2" customWidth="1"/>
    <col min="9970" max="9970" width="18.140625" style="2" customWidth="1"/>
    <col min="9971" max="9971" width="26.7109375" style="2" customWidth="1"/>
    <col min="9972" max="9973" width="11.42578125" style="2" customWidth="1"/>
    <col min="9974" max="9974" width="14.28515625" style="2" customWidth="1"/>
    <col min="9975" max="9975" width="25" style="2" customWidth="1"/>
    <col min="9976" max="9977" width="11.42578125" style="2" customWidth="1"/>
    <col min="9978" max="9978" width="19.7109375" style="2" customWidth="1"/>
    <col min="9979" max="9979" width="11.42578125" style="2" customWidth="1"/>
    <col min="9980" max="9980" width="14.7109375" style="2" customWidth="1"/>
    <col min="9981" max="9987" width="11.42578125" style="2" customWidth="1"/>
    <col min="9988" max="9988" width="33.5703125" style="2" customWidth="1"/>
    <col min="9989" max="10222" width="11.42578125" style="2"/>
    <col min="10223" max="10223" width="15.7109375" style="2" customWidth="1"/>
    <col min="10224" max="10224" width="10.28515625" style="2" customWidth="1"/>
    <col min="10225" max="10225" width="16.42578125" style="2" customWidth="1"/>
    <col min="10226" max="10226" width="18.140625" style="2" customWidth="1"/>
    <col min="10227" max="10227" width="26.7109375" style="2" customWidth="1"/>
    <col min="10228" max="10229" width="11.42578125" style="2" customWidth="1"/>
    <col min="10230" max="10230" width="14.28515625" style="2" customWidth="1"/>
    <col min="10231" max="10231" width="25" style="2" customWidth="1"/>
    <col min="10232" max="10233" width="11.42578125" style="2" customWidth="1"/>
    <col min="10234" max="10234" width="19.7109375" style="2" customWidth="1"/>
    <col min="10235" max="10235" width="11.42578125" style="2" customWidth="1"/>
    <col min="10236" max="10236" width="14.7109375" style="2" customWidth="1"/>
    <col min="10237" max="10243" width="11.42578125" style="2" customWidth="1"/>
    <col min="10244" max="10244" width="33.5703125" style="2" customWidth="1"/>
    <col min="10245" max="10478" width="11.42578125" style="2"/>
    <col min="10479" max="10479" width="15.7109375" style="2" customWidth="1"/>
    <col min="10480" max="10480" width="10.28515625" style="2" customWidth="1"/>
    <col min="10481" max="10481" width="16.42578125" style="2" customWidth="1"/>
    <col min="10482" max="10482" width="18.140625" style="2" customWidth="1"/>
    <col min="10483" max="10483" width="26.7109375" style="2" customWidth="1"/>
    <col min="10484" max="10485" width="11.42578125" style="2" customWidth="1"/>
    <col min="10486" max="10486" width="14.28515625" style="2" customWidth="1"/>
    <col min="10487" max="10487" width="25" style="2" customWidth="1"/>
    <col min="10488" max="10489" width="11.42578125" style="2" customWidth="1"/>
    <col min="10490" max="10490" width="19.7109375" style="2" customWidth="1"/>
    <col min="10491" max="10491" width="11.42578125" style="2" customWidth="1"/>
    <col min="10492" max="10492" width="14.7109375" style="2" customWidth="1"/>
    <col min="10493" max="10499" width="11.42578125" style="2" customWidth="1"/>
    <col min="10500" max="10500" width="33.5703125" style="2" customWidth="1"/>
    <col min="10501" max="10734" width="11.42578125" style="2"/>
    <col min="10735" max="10735" width="15.7109375" style="2" customWidth="1"/>
    <col min="10736" max="10736" width="10.28515625" style="2" customWidth="1"/>
    <col min="10737" max="10737" width="16.42578125" style="2" customWidth="1"/>
    <col min="10738" max="10738" width="18.140625" style="2" customWidth="1"/>
    <col min="10739" max="10739" width="26.7109375" style="2" customWidth="1"/>
    <col min="10740" max="10741" width="11.42578125" style="2" customWidth="1"/>
    <col min="10742" max="10742" width="14.28515625" style="2" customWidth="1"/>
    <col min="10743" max="10743" width="25" style="2" customWidth="1"/>
    <col min="10744" max="10745" width="11.42578125" style="2" customWidth="1"/>
    <col min="10746" max="10746" width="19.7109375" style="2" customWidth="1"/>
    <col min="10747" max="10747" width="11.42578125" style="2" customWidth="1"/>
    <col min="10748" max="10748" width="14.7109375" style="2" customWidth="1"/>
    <col min="10749" max="10755" width="11.42578125" style="2" customWidth="1"/>
    <col min="10756" max="10756" width="33.5703125" style="2" customWidth="1"/>
    <col min="10757" max="10990" width="11.42578125" style="2"/>
    <col min="10991" max="10991" width="15.7109375" style="2" customWidth="1"/>
    <col min="10992" max="10992" width="10.28515625" style="2" customWidth="1"/>
    <col min="10993" max="10993" width="16.42578125" style="2" customWidth="1"/>
    <col min="10994" max="10994" width="18.140625" style="2" customWidth="1"/>
    <col min="10995" max="10995" width="26.7109375" style="2" customWidth="1"/>
    <col min="10996" max="10997" width="11.42578125" style="2" customWidth="1"/>
    <col min="10998" max="10998" width="14.28515625" style="2" customWidth="1"/>
    <col min="10999" max="10999" width="25" style="2" customWidth="1"/>
    <col min="11000" max="11001" width="11.42578125" style="2" customWidth="1"/>
    <col min="11002" max="11002" width="19.7109375" style="2" customWidth="1"/>
    <col min="11003" max="11003" width="11.42578125" style="2" customWidth="1"/>
    <col min="11004" max="11004" width="14.7109375" style="2" customWidth="1"/>
    <col min="11005" max="11011" width="11.42578125" style="2" customWidth="1"/>
    <col min="11012" max="11012" width="33.5703125" style="2" customWidth="1"/>
    <col min="11013" max="11246" width="11.42578125" style="2"/>
    <col min="11247" max="11247" width="15.7109375" style="2" customWidth="1"/>
    <col min="11248" max="11248" width="10.28515625" style="2" customWidth="1"/>
    <col min="11249" max="11249" width="16.42578125" style="2" customWidth="1"/>
    <col min="11250" max="11250" width="18.140625" style="2" customWidth="1"/>
    <col min="11251" max="11251" width="26.7109375" style="2" customWidth="1"/>
    <col min="11252" max="11253" width="11.42578125" style="2" customWidth="1"/>
    <col min="11254" max="11254" width="14.28515625" style="2" customWidth="1"/>
    <col min="11255" max="11255" width="25" style="2" customWidth="1"/>
    <col min="11256" max="11257" width="11.42578125" style="2" customWidth="1"/>
    <col min="11258" max="11258" width="19.7109375" style="2" customWidth="1"/>
    <col min="11259" max="11259" width="11.42578125" style="2" customWidth="1"/>
    <col min="11260" max="11260" width="14.7109375" style="2" customWidth="1"/>
    <col min="11261" max="11267" width="11.42578125" style="2" customWidth="1"/>
    <col min="11268" max="11268" width="33.5703125" style="2" customWidth="1"/>
    <col min="11269" max="11502" width="11.42578125" style="2"/>
    <col min="11503" max="11503" width="15.7109375" style="2" customWidth="1"/>
    <col min="11504" max="11504" width="10.28515625" style="2" customWidth="1"/>
    <col min="11505" max="11505" width="16.42578125" style="2" customWidth="1"/>
    <col min="11506" max="11506" width="18.140625" style="2" customWidth="1"/>
    <col min="11507" max="11507" width="26.7109375" style="2" customWidth="1"/>
    <col min="11508" max="11509" width="11.42578125" style="2" customWidth="1"/>
    <col min="11510" max="11510" width="14.28515625" style="2" customWidth="1"/>
    <col min="11511" max="11511" width="25" style="2" customWidth="1"/>
    <col min="11512" max="11513" width="11.42578125" style="2" customWidth="1"/>
    <col min="11514" max="11514" width="19.7109375" style="2" customWidth="1"/>
    <col min="11515" max="11515" width="11.42578125" style="2" customWidth="1"/>
    <col min="11516" max="11516" width="14.7109375" style="2" customWidth="1"/>
    <col min="11517" max="11523" width="11.42578125" style="2" customWidth="1"/>
    <col min="11524" max="11524" width="33.5703125" style="2" customWidth="1"/>
    <col min="11525" max="11758" width="11.42578125" style="2"/>
    <col min="11759" max="11759" width="15.7109375" style="2" customWidth="1"/>
    <col min="11760" max="11760" width="10.28515625" style="2" customWidth="1"/>
    <col min="11761" max="11761" width="16.42578125" style="2" customWidth="1"/>
    <col min="11762" max="11762" width="18.140625" style="2" customWidth="1"/>
    <col min="11763" max="11763" width="26.7109375" style="2" customWidth="1"/>
    <col min="11764" max="11765" width="11.42578125" style="2" customWidth="1"/>
    <col min="11766" max="11766" width="14.28515625" style="2" customWidth="1"/>
    <col min="11767" max="11767" width="25" style="2" customWidth="1"/>
    <col min="11768" max="11769" width="11.42578125" style="2" customWidth="1"/>
    <col min="11770" max="11770" width="19.7109375" style="2" customWidth="1"/>
    <col min="11771" max="11771" width="11.42578125" style="2" customWidth="1"/>
    <col min="11772" max="11772" width="14.7109375" style="2" customWidth="1"/>
    <col min="11773" max="11779" width="11.42578125" style="2" customWidth="1"/>
    <col min="11780" max="11780" width="33.5703125" style="2" customWidth="1"/>
    <col min="11781" max="12014" width="11.42578125" style="2"/>
    <col min="12015" max="12015" width="15.7109375" style="2" customWidth="1"/>
    <col min="12016" max="12016" width="10.28515625" style="2" customWidth="1"/>
    <col min="12017" max="12017" width="16.42578125" style="2" customWidth="1"/>
    <col min="12018" max="12018" width="18.140625" style="2" customWidth="1"/>
    <col min="12019" max="12019" width="26.7109375" style="2" customWidth="1"/>
    <col min="12020" max="12021" width="11.42578125" style="2" customWidth="1"/>
    <col min="12022" max="12022" width="14.28515625" style="2" customWidth="1"/>
    <col min="12023" max="12023" width="25" style="2" customWidth="1"/>
    <col min="12024" max="12025" width="11.42578125" style="2" customWidth="1"/>
    <col min="12026" max="12026" width="19.7109375" style="2" customWidth="1"/>
    <col min="12027" max="12027" width="11.42578125" style="2" customWidth="1"/>
    <col min="12028" max="12028" width="14.7109375" style="2" customWidth="1"/>
    <col min="12029" max="12035" width="11.42578125" style="2" customWidth="1"/>
    <col min="12036" max="12036" width="33.5703125" style="2" customWidth="1"/>
    <col min="12037" max="12270" width="11.42578125" style="2"/>
    <col min="12271" max="12271" width="15.7109375" style="2" customWidth="1"/>
    <col min="12272" max="12272" width="10.28515625" style="2" customWidth="1"/>
    <col min="12273" max="12273" width="16.42578125" style="2" customWidth="1"/>
    <col min="12274" max="12274" width="18.140625" style="2" customWidth="1"/>
    <col min="12275" max="12275" width="26.7109375" style="2" customWidth="1"/>
    <col min="12276" max="12277" width="11.42578125" style="2" customWidth="1"/>
    <col min="12278" max="12278" width="14.28515625" style="2" customWidth="1"/>
    <col min="12279" max="12279" width="25" style="2" customWidth="1"/>
    <col min="12280" max="12281" width="11.42578125" style="2" customWidth="1"/>
    <col min="12282" max="12282" width="19.7109375" style="2" customWidth="1"/>
    <col min="12283" max="12283" width="11.42578125" style="2" customWidth="1"/>
    <col min="12284" max="12284" width="14.7109375" style="2" customWidth="1"/>
    <col min="12285" max="12291" width="11.42578125" style="2" customWidth="1"/>
    <col min="12292" max="12292" width="33.5703125" style="2" customWidth="1"/>
    <col min="12293" max="12526" width="11.42578125" style="2"/>
    <col min="12527" max="12527" width="15.7109375" style="2" customWidth="1"/>
    <col min="12528" max="12528" width="10.28515625" style="2" customWidth="1"/>
    <col min="12529" max="12529" width="16.42578125" style="2" customWidth="1"/>
    <col min="12530" max="12530" width="18.140625" style="2" customWidth="1"/>
    <col min="12531" max="12531" width="26.7109375" style="2" customWidth="1"/>
    <col min="12532" max="12533" width="11.42578125" style="2" customWidth="1"/>
    <col min="12534" max="12534" width="14.28515625" style="2" customWidth="1"/>
    <col min="12535" max="12535" width="25" style="2" customWidth="1"/>
    <col min="12536" max="12537" width="11.42578125" style="2" customWidth="1"/>
    <col min="12538" max="12538" width="19.7109375" style="2" customWidth="1"/>
    <col min="12539" max="12539" width="11.42578125" style="2" customWidth="1"/>
    <col min="12540" max="12540" width="14.7109375" style="2" customWidth="1"/>
    <col min="12541" max="12547" width="11.42578125" style="2" customWidth="1"/>
    <col min="12548" max="12548" width="33.5703125" style="2" customWidth="1"/>
    <col min="12549" max="12782" width="11.42578125" style="2"/>
    <col min="12783" max="12783" width="15.7109375" style="2" customWidth="1"/>
    <col min="12784" max="12784" width="10.28515625" style="2" customWidth="1"/>
    <col min="12785" max="12785" width="16.42578125" style="2" customWidth="1"/>
    <col min="12786" max="12786" width="18.140625" style="2" customWidth="1"/>
    <col min="12787" max="12787" width="26.7109375" style="2" customWidth="1"/>
    <col min="12788" max="12789" width="11.42578125" style="2" customWidth="1"/>
    <col min="12790" max="12790" width="14.28515625" style="2" customWidth="1"/>
    <col min="12791" max="12791" width="25" style="2" customWidth="1"/>
    <col min="12792" max="12793" width="11.42578125" style="2" customWidth="1"/>
    <col min="12794" max="12794" width="19.7109375" style="2" customWidth="1"/>
    <col min="12795" max="12795" width="11.42578125" style="2" customWidth="1"/>
    <col min="12796" max="12796" width="14.7109375" style="2" customWidth="1"/>
    <col min="12797" max="12803" width="11.42578125" style="2" customWidth="1"/>
    <col min="12804" max="12804" width="33.5703125" style="2" customWidth="1"/>
    <col min="12805" max="13038" width="11.42578125" style="2"/>
    <col min="13039" max="13039" width="15.7109375" style="2" customWidth="1"/>
    <col min="13040" max="13040" width="10.28515625" style="2" customWidth="1"/>
    <col min="13041" max="13041" width="16.42578125" style="2" customWidth="1"/>
    <col min="13042" max="13042" width="18.140625" style="2" customWidth="1"/>
    <col min="13043" max="13043" width="26.7109375" style="2" customWidth="1"/>
    <col min="13044" max="13045" width="11.42578125" style="2" customWidth="1"/>
    <col min="13046" max="13046" width="14.28515625" style="2" customWidth="1"/>
    <col min="13047" max="13047" width="25" style="2" customWidth="1"/>
    <col min="13048" max="13049" width="11.42578125" style="2" customWidth="1"/>
    <col min="13050" max="13050" width="19.7109375" style="2" customWidth="1"/>
    <col min="13051" max="13051" width="11.42578125" style="2" customWidth="1"/>
    <col min="13052" max="13052" width="14.7109375" style="2" customWidth="1"/>
    <col min="13053" max="13059" width="11.42578125" style="2" customWidth="1"/>
    <col min="13060" max="13060" width="33.5703125" style="2" customWidth="1"/>
    <col min="13061" max="13294" width="11.42578125" style="2"/>
    <col min="13295" max="13295" width="15.7109375" style="2" customWidth="1"/>
    <col min="13296" max="13296" width="10.28515625" style="2" customWidth="1"/>
    <col min="13297" max="13297" width="16.42578125" style="2" customWidth="1"/>
    <col min="13298" max="13298" width="18.140625" style="2" customWidth="1"/>
    <col min="13299" max="13299" width="26.7109375" style="2" customWidth="1"/>
    <col min="13300" max="13301" width="11.42578125" style="2" customWidth="1"/>
    <col min="13302" max="13302" width="14.28515625" style="2" customWidth="1"/>
    <col min="13303" max="13303" width="25" style="2" customWidth="1"/>
    <col min="13304" max="13305" width="11.42578125" style="2" customWidth="1"/>
    <col min="13306" max="13306" width="19.7109375" style="2" customWidth="1"/>
    <col min="13307" max="13307" width="11.42578125" style="2" customWidth="1"/>
    <col min="13308" max="13308" width="14.7109375" style="2" customWidth="1"/>
    <col min="13309" max="13315" width="11.42578125" style="2" customWidth="1"/>
    <col min="13316" max="13316" width="33.5703125" style="2" customWidth="1"/>
    <col min="13317" max="13550" width="11.42578125" style="2"/>
    <col min="13551" max="13551" width="15.7109375" style="2" customWidth="1"/>
    <col min="13552" max="13552" width="10.28515625" style="2" customWidth="1"/>
    <col min="13553" max="13553" width="16.42578125" style="2" customWidth="1"/>
    <col min="13554" max="13554" width="18.140625" style="2" customWidth="1"/>
    <col min="13555" max="13555" width="26.7109375" style="2" customWidth="1"/>
    <col min="13556" max="13557" width="11.42578125" style="2" customWidth="1"/>
    <col min="13558" max="13558" width="14.28515625" style="2" customWidth="1"/>
    <col min="13559" max="13559" width="25" style="2" customWidth="1"/>
    <col min="13560" max="13561" width="11.42578125" style="2" customWidth="1"/>
    <col min="13562" max="13562" width="19.7109375" style="2" customWidth="1"/>
    <col min="13563" max="13563" width="11.42578125" style="2" customWidth="1"/>
    <col min="13564" max="13564" width="14.7109375" style="2" customWidth="1"/>
    <col min="13565" max="13571" width="11.42578125" style="2" customWidth="1"/>
    <col min="13572" max="13572" width="33.5703125" style="2" customWidth="1"/>
    <col min="13573" max="13806" width="11.42578125" style="2"/>
    <col min="13807" max="13807" width="15.7109375" style="2" customWidth="1"/>
    <col min="13808" max="13808" width="10.28515625" style="2" customWidth="1"/>
    <col min="13809" max="13809" width="16.42578125" style="2" customWidth="1"/>
    <col min="13810" max="13810" width="18.140625" style="2" customWidth="1"/>
    <col min="13811" max="13811" width="26.7109375" style="2" customWidth="1"/>
    <col min="13812" max="13813" width="11.42578125" style="2" customWidth="1"/>
    <col min="13814" max="13814" width="14.28515625" style="2" customWidth="1"/>
    <col min="13815" max="13815" width="25" style="2" customWidth="1"/>
    <col min="13816" max="13817" width="11.42578125" style="2" customWidth="1"/>
    <col min="13818" max="13818" width="19.7109375" style="2" customWidth="1"/>
    <col min="13819" max="13819" width="11.42578125" style="2" customWidth="1"/>
    <col min="13820" max="13820" width="14.7109375" style="2" customWidth="1"/>
    <col min="13821" max="13827" width="11.42578125" style="2" customWidth="1"/>
    <col min="13828" max="13828" width="33.5703125" style="2" customWidth="1"/>
    <col min="13829" max="14062" width="11.42578125" style="2"/>
    <col min="14063" max="14063" width="15.7109375" style="2" customWidth="1"/>
    <col min="14064" max="14064" width="10.28515625" style="2" customWidth="1"/>
    <col min="14065" max="14065" width="16.42578125" style="2" customWidth="1"/>
    <col min="14066" max="14066" width="18.140625" style="2" customWidth="1"/>
    <col min="14067" max="14067" width="26.7109375" style="2" customWidth="1"/>
    <col min="14068" max="14069" width="11.42578125" style="2" customWidth="1"/>
    <col min="14070" max="14070" width="14.28515625" style="2" customWidth="1"/>
    <col min="14071" max="14071" width="25" style="2" customWidth="1"/>
    <col min="14072" max="14073" width="11.42578125" style="2" customWidth="1"/>
    <col min="14074" max="14074" width="19.7109375" style="2" customWidth="1"/>
    <col min="14075" max="14075" width="11.42578125" style="2" customWidth="1"/>
    <col min="14076" max="14076" width="14.7109375" style="2" customWidth="1"/>
    <col min="14077" max="14083" width="11.42578125" style="2" customWidth="1"/>
    <col min="14084" max="14084" width="33.5703125" style="2" customWidth="1"/>
    <col min="14085" max="14318" width="11.42578125" style="2"/>
    <col min="14319" max="14319" width="15.7109375" style="2" customWidth="1"/>
    <col min="14320" max="14320" width="10.28515625" style="2" customWidth="1"/>
    <col min="14321" max="14321" width="16.42578125" style="2" customWidth="1"/>
    <col min="14322" max="14322" width="18.140625" style="2" customWidth="1"/>
    <col min="14323" max="14323" width="26.7109375" style="2" customWidth="1"/>
    <col min="14324" max="14325" width="11.42578125" style="2" customWidth="1"/>
    <col min="14326" max="14326" width="14.28515625" style="2" customWidth="1"/>
    <col min="14327" max="14327" width="25" style="2" customWidth="1"/>
    <col min="14328" max="14329" width="11.42578125" style="2" customWidth="1"/>
    <col min="14330" max="14330" width="19.7109375" style="2" customWidth="1"/>
    <col min="14331" max="14331" width="11.42578125" style="2" customWidth="1"/>
    <col min="14332" max="14332" width="14.7109375" style="2" customWidth="1"/>
    <col min="14333" max="14339" width="11.42578125" style="2" customWidth="1"/>
    <col min="14340" max="14340" width="33.5703125" style="2" customWidth="1"/>
    <col min="14341" max="14574" width="11.42578125" style="2"/>
    <col min="14575" max="14575" width="15.7109375" style="2" customWidth="1"/>
    <col min="14576" max="14576" width="10.28515625" style="2" customWidth="1"/>
    <col min="14577" max="14577" width="16.42578125" style="2" customWidth="1"/>
    <col min="14578" max="14578" width="18.140625" style="2" customWidth="1"/>
    <col min="14579" max="14579" width="26.7109375" style="2" customWidth="1"/>
    <col min="14580" max="14581" width="11.42578125" style="2" customWidth="1"/>
    <col min="14582" max="14582" width="14.28515625" style="2" customWidth="1"/>
    <col min="14583" max="14583" width="25" style="2" customWidth="1"/>
    <col min="14584" max="14585" width="11.42578125" style="2" customWidth="1"/>
    <col min="14586" max="14586" width="19.7109375" style="2" customWidth="1"/>
    <col min="14587" max="14587" width="11.42578125" style="2" customWidth="1"/>
    <col min="14588" max="14588" width="14.7109375" style="2" customWidth="1"/>
    <col min="14589" max="14595" width="11.42578125" style="2" customWidth="1"/>
    <col min="14596" max="14596" width="33.5703125" style="2" customWidth="1"/>
    <col min="14597" max="14830" width="11.42578125" style="2"/>
    <col min="14831" max="14831" width="15.7109375" style="2" customWidth="1"/>
    <col min="14832" max="14832" width="10.28515625" style="2" customWidth="1"/>
    <col min="14833" max="14833" width="16.42578125" style="2" customWidth="1"/>
    <col min="14834" max="14834" width="18.140625" style="2" customWidth="1"/>
    <col min="14835" max="14835" width="26.7109375" style="2" customWidth="1"/>
    <col min="14836" max="14837" width="11.42578125" style="2" customWidth="1"/>
    <col min="14838" max="14838" width="14.28515625" style="2" customWidth="1"/>
    <col min="14839" max="14839" width="25" style="2" customWidth="1"/>
    <col min="14840" max="14841" width="11.42578125" style="2" customWidth="1"/>
    <col min="14842" max="14842" width="19.7109375" style="2" customWidth="1"/>
    <col min="14843" max="14843" width="11.42578125" style="2" customWidth="1"/>
    <col min="14844" max="14844" width="14.7109375" style="2" customWidth="1"/>
    <col min="14845" max="14851" width="11.42578125" style="2" customWidth="1"/>
    <col min="14852" max="14852" width="33.5703125" style="2" customWidth="1"/>
    <col min="14853" max="15086" width="11.42578125" style="2"/>
    <col min="15087" max="15087" width="15.7109375" style="2" customWidth="1"/>
    <col min="15088" max="15088" width="10.28515625" style="2" customWidth="1"/>
    <col min="15089" max="15089" width="16.42578125" style="2" customWidth="1"/>
    <col min="15090" max="15090" width="18.140625" style="2" customWidth="1"/>
    <col min="15091" max="15091" width="26.7109375" style="2" customWidth="1"/>
    <col min="15092" max="15093" width="11.42578125" style="2" customWidth="1"/>
    <col min="15094" max="15094" width="14.28515625" style="2" customWidth="1"/>
    <col min="15095" max="15095" width="25" style="2" customWidth="1"/>
    <col min="15096" max="15097" width="11.42578125" style="2" customWidth="1"/>
    <col min="15098" max="15098" width="19.7109375" style="2" customWidth="1"/>
    <col min="15099" max="15099" width="11.42578125" style="2" customWidth="1"/>
    <col min="15100" max="15100" width="14.7109375" style="2" customWidth="1"/>
    <col min="15101" max="15107" width="11.42578125" style="2" customWidth="1"/>
    <col min="15108" max="15108" width="33.5703125" style="2" customWidth="1"/>
    <col min="15109" max="15342" width="11.42578125" style="2"/>
    <col min="15343" max="15343" width="15.7109375" style="2" customWidth="1"/>
    <col min="15344" max="15344" width="10.28515625" style="2" customWidth="1"/>
    <col min="15345" max="15345" width="16.42578125" style="2" customWidth="1"/>
    <col min="15346" max="15346" width="18.140625" style="2" customWidth="1"/>
    <col min="15347" max="15347" width="26.7109375" style="2" customWidth="1"/>
    <col min="15348" max="15349" width="11.42578125" style="2" customWidth="1"/>
    <col min="15350" max="15350" width="14.28515625" style="2" customWidth="1"/>
    <col min="15351" max="15351" width="25" style="2" customWidth="1"/>
    <col min="15352" max="15353" width="11.42578125" style="2" customWidth="1"/>
    <col min="15354" max="15354" width="19.7109375" style="2" customWidth="1"/>
    <col min="15355" max="15355" width="11.42578125" style="2" customWidth="1"/>
    <col min="15356" max="15356" width="14.7109375" style="2" customWidth="1"/>
    <col min="15357" max="15363" width="11.42578125" style="2" customWidth="1"/>
    <col min="15364" max="15364" width="33.5703125" style="2" customWidth="1"/>
    <col min="15365" max="15598" width="11.42578125" style="2"/>
    <col min="15599" max="15599" width="15.7109375" style="2" customWidth="1"/>
    <col min="15600" max="15600" width="10.28515625" style="2" customWidth="1"/>
    <col min="15601" max="15601" width="16.42578125" style="2" customWidth="1"/>
    <col min="15602" max="15602" width="18.140625" style="2" customWidth="1"/>
    <col min="15603" max="15603" width="26.7109375" style="2" customWidth="1"/>
    <col min="15604" max="15605" width="11.42578125" style="2" customWidth="1"/>
    <col min="15606" max="15606" width="14.28515625" style="2" customWidth="1"/>
    <col min="15607" max="15607" width="25" style="2" customWidth="1"/>
    <col min="15608" max="15609" width="11.42578125" style="2" customWidth="1"/>
    <col min="15610" max="15610" width="19.7109375" style="2" customWidth="1"/>
    <col min="15611" max="15611" width="11.42578125" style="2" customWidth="1"/>
    <col min="15612" max="15612" width="14.7109375" style="2" customWidth="1"/>
    <col min="15613" max="15619" width="11.42578125" style="2" customWidth="1"/>
    <col min="15620" max="15620" width="33.5703125" style="2" customWidth="1"/>
    <col min="15621" max="15854" width="11.42578125" style="2"/>
    <col min="15855" max="15855" width="15.7109375" style="2" customWidth="1"/>
    <col min="15856" max="15856" width="10.28515625" style="2" customWidth="1"/>
    <col min="15857" max="15857" width="16.42578125" style="2" customWidth="1"/>
    <col min="15858" max="15858" width="18.140625" style="2" customWidth="1"/>
    <col min="15859" max="15859" width="26.7109375" style="2" customWidth="1"/>
    <col min="15860" max="15861" width="11.42578125" style="2" customWidth="1"/>
    <col min="15862" max="15862" width="14.28515625" style="2" customWidth="1"/>
    <col min="15863" max="15863" width="25" style="2" customWidth="1"/>
    <col min="15864" max="15865" width="11.42578125" style="2" customWidth="1"/>
    <col min="15866" max="15866" width="19.7109375" style="2" customWidth="1"/>
    <col min="15867" max="15867" width="11.42578125" style="2" customWidth="1"/>
    <col min="15868" max="15868" width="14.7109375" style="2" customWidth="1"/>
    <col min="15869" max="15875" width="11.42578125" style="2" customWidth="1"/>
    <col min="15876" max="15876" width="33.5703125" style="2" customWidth="1"/>
    <col min="15877" max="16110" width="11.42578125" style="2"/>
    <col min="16111" max="16111" width="15.7109375" style="2" customWidth="1"/>
    <col min="16112" max="16112" width="10.28515625" style="2" customWidth="1"/>
    <col min="16113" max="16113" width="16.42578125" style="2" customWidth="1"/>
    <col min="16114" max="16114" width="18.140625" style="2" customWidth="1"/>
    <col min="16115" max="16115" width="26.7109375" style="2" customWidth="1"/>
    <col min="16116" max="16117" width="11.42578125" style="2" customWidth="1"/>
    <col min="16118" max="16118" width="14.28515625" style="2" customWidth="1"/>
    <col min="16119" max="16119" width="25" style="2" customWidth="1"/>
    <col min="16120" max="16121" width="11.42578125" style="2" customWidth="1"/>
    <col min="16122" max="16122" width="19.7109375" style="2" customWidth="1"/>
    <col min="16123" max="16123" width="11.42578125" style="2" customWidth="1"/>
    <col min="16124" max="16124" width="14.7109375" style="2" customWidth="1"/>
    <col min="16125" max="16131" width="11.42578125" style="2" customWidth="1"/>
    <col min="16132" max="16132" width="33.5703125" style="2" customWidth="1"/>
    <col min="16133" max="16384" width="11.42578125" style="2"/>
  </cols>
  <sheetData>
    <row r="1" spans="3:12">
      <c r="E1" s="4"/>
      <c r="F1" s="5"/>
    </row>
    <row r="2" spans="3:12" ht="13.5" thickBot="1">
      <c r="E2" s="4"/>
      <c r="F2" s="5"/>
    </row>
    <row r="3" spans="3:12" ht="16.5" thickBot="1">
      <c r="C3" s="228" t="s">
        <v>941</v>
      </c>
      <c r="E3" s="1252" t="s">
        <v>704</v>
      </c>
      <c r="F3" s="1311"/>
      <c r="G3" s="1311"/>
      <c r="H3" s="1311"/>
      <c r="I3" s="1312"/>
    </row>
    <row r="4" spans="3:12" ht="66" customHeight="1">
      <c r="E4" s="145" t="s">
        <v>551</v>
      </c>
      <c r="F4" s="72" t="s">
        <v>552</v>
      </c>
      <c r="G4" s="72" t="s">
        <v>553</v>
      </c>
      <c r="H4" s="72" t="s">
        <v>554</v>
      </c>
      <c r="I4" s="74" t="s">
        <v>555</v>
      </c>
      <c r="J4" s="220"/>
      <c r="K4" s="60"/>
      <c r="L4" s="60"/>
    </row>
    <row r="5" spans="3:12" ht="15">
      <c r="E5" s="176" t="s">
        <v>556</v>
      </c>
      <c r="F5" s="23" t="s">
        <v>557</v>
      </c>
      <c r="G5" s="23" t="s">
        <v>558</v>
      </c>
      <c r="H5" s="23">
        <v>2</v>
      </c>
      <c r="I5" s="177">
        <v>2</v>
      </c>
    </row>
    <row r="6" spans="3:12" ht="15">
      <c r="E6" s="176" t="s">
        <v>556</v>
      </c>
      <c r="F6" s="23" t="s">
        <v>557</v>
      </c>
      <c r="G6" s="23" t="s">
        <v>559</v>
      </c>
      <c r="H6" s="23">
        <v>2</v>
      </c>
      <c r="I6" s="177">
        <v>1</v>
      </c>
    </row>
    <row r="7" spans="3:12" ht="15">
      <c r="E7" s="176" t="s">
        <v>556</v>
      </c>
      <c r="F7" s="23" t="s">
        <v>557</v>
      </c>
      <c r="G7" s="23" t="s">
        <v>560</v>
      </c>
      <c r="H7" s="23">
        <v>2</v>
      </c>
      <c r="I7" s="177">
        <v>0</v>
      </c>
    </row>
    <row r="8" spans="3:12" ht="15">
      <c r="E8" s="176" t="s">
        <v>556</v>
      </c>
      <c r="F8" s="23" t="s">
        <v>560</v>
      </c>
      <c r="G8" s="23" t="s">
        <v>558</v>
      </c>
      <c r="H8" s="23">
        <v>0</v>
      </c>
      <c r="I8" s="177">
        <v>2</v>
      </c>
    </row>
    <row r="9" spans="3:12" ht="15">
      <c r="E9" s="176" t="s">
        <v>561</v>
      </c>
      <c r="F9" s="23" t="s">
        <v>557</v>
      </c>
      <c r="G9" s="23" t="s">
        <v>558</v>
      </c>
      <c r="H9" s="23">
        <v>1</v>
      </c>
      <c r="I9" s="177">
        <v>1</v>
      </c>
    </row>
    <row r="10" spans="3:12" ht="15">
      <c r="E10" s="176" t="s">
        <v>561</v>
      </c>
      <c r="F10" s="23" t="s">
        <v>557</v>
      </c>
      <c r="G10" s="23" t="s">
        <v>559</v>
      </c>
      <c r="H10" s="23">
        <v>1</v>
      </c>
      <c r="I10" s="177">
        <v>0</v>
      </c>
    </row>
    <row r="11" spans="3:12" ht="15">
      <c r="E11" s="176" t="s">
        <v>561</v>
      </c>
      <c r="F11" s="23" t="s">
        <v>557</v>
      </c>
      <c r="G11" s="23" t="s">
        <v>560</v>
      </c>
      <c r="H11" s="23">
        <v>1</v>
      </c>
      <c r="I11" s="177">
        <v>0</v>
      </c>
    </row>
    <row r="12" spans="3:12" ht="15.75" thickBot="1">
      <c r="E12" s="178" t="s">
        <v>561</v>
      </c>
      <c r="F12" s="193" t="s">
        <v>560</v>
      </c>
      <c r="G12" s="193" t="s">
        <v>558</v>
      </c>
      <c r="H12" s="193">
        <v>0</v>
      </c>
      <c r="I12" s="179">
        <v>1</v>
      </c>
    </row>
    <row r="13" spans="3:12">
      <c r="E13" s="4"/>
      <c r="F13" s="5"/>
    </row>
  </sheetData>
  <sheetProtection password="E0DB" sheet="1" objects="1" scenarios="1" formatCells="0" formatColumns="0" formatRows="0" sort="0" autoFilter="0"/>
  <mergeCells count="1">
    <mergeCell ref="E3:I3"/>
  </mergeCells>
  <hyperlinks>
    <hyperlink ref="C3" location="Inicio!A1" display="INICIO"/>
  </hyperlinks>
  <printOptions horizontalCentered="1" verticalCentered="1"/>
  <pageMargins left="0.70866141732283472" right="0.70866141732283472" top="0.74803149606299213" bottom="0.74803149606299213" header="0.31496062992125984" footer="0.31496062992125984"/>
  <pageSetup scale="6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Bt_inic_desplzamiento">
                <anchor moveWithCells="1" sizeWithCells="1">
                  <from>
                    <xdr:col>2</xdr:col>
                    <xdr:colOff>0</xdr:colOff>
                    <xdr:row>1</xdr:row>
                    <xdr:rowOff>161925</xdr:rowOff>
                  </from>
                  <to>
                    <xdr:col>3</xdr:col>
                    <xdr:colOff>0</xdr:colOff>
                    <xdr:row>3</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BT112"/>
  <sheetViews>
    <sheetView topLeftCell="AF1" workbookViewId="0">
      <selection activeCell="AN7" sqref="AN7"/>
    </sheetView>
  </sheetViews>
  <sheetFormatPr baseColWidth="10" defaultRowHeight="15"/>
  <cols>
    <col min="1" max="1" width="66" bestFit="1" customWidth="1"/>
    <col min="2" max="2" width="21.140625" customWidth="1"/>
    <col min="3" max="3" width="24" customWidth="1"/>
    <col min="4" max="4" width="19.42578125" customWidth="1"/>
    <col min="5" max="5" width="30.140625" customWidth="1"/>
    <col min="6" max="7" width="14.7109375" customWidth="1"/>
    <col min="9" max="11" width="33.85546875" customWidth="1"/>
    <col min="12" max="12" width="27.42578125" customWidth="1"/>
    <col min="13" max="13" width="20.140625" customWidth="1"/>
    <col min="14" max="18" width="33.85546875" customWidth="1"/>
    <col min="19" max="19" width="24.85546875" bestFit="1" customWidth="1"/>
    <col min="20" max="20" width="21.42578125" bestFit="1" customWidth="1"/>
    <col min="21" max="21" width="18.140625" bestFit="1" customWidth="1"/>
    <col min="22" max="22" width="19.140625" bestFit="1" customWidth="1"/>
    <col min="24" max="24" width="26.7109375" bestFit="1" customWidth="1"/>
    <col min="25" max="25" width="40.28515625" customWidth="1"/>
    <col min="26" max="26" width="41.140625" customWidth="1"/>
    <col min="27" max="28" width="45.7109375" customWidth="1"/>
    <col min="29" max="29" width="23" bestFit="1" customWidth="1"/>
    <col min="30" max="30" width="43" customWidth="1"/>
    <col min="31" max="31" width="30.42578125" bestFit="1" customWidth="1"/>
    <col min="32" max="32" width="14.140625" bestFit="1" customWidth="1"/>
    <col min="36" max="36" width="18.7109375" customWidth="1"/>
    <col min="38" max="38" width="22.140625" customWidth="1"/>
    <col min="40" max="40" width="48.5703125" bestFit="1" customWidth="1"/>
    <col min="41" max="41" width="36.28515625" bestFit="1" customWidth="1"/>
    <col min="42" max="42" width="29.85546875" customWidth="1"/>
    <col min="43" max="43" width="26.28515625" customWidth="1"/>
    <col min="44" max="44" width="29.5703125" customWidth="1"/>
    <col min="45" max="45" width="22" customWidth="1"/>
    <col min="46" max="46" width="21" customWidth="1"/>
    <col min="47" max="47" width="31.85546875" bestFit="1" customWidth="1"/>
    <col min="48" max="48" width="31.85546875" customWidth="1"/>
    <col min="49" max="49" width="33.28515625" customWidth="1"/>
    <col min="50" max="50" width="25.7109375" customWidth="1"/>
    <col min="51" max="51" width="27" customWidth="1"/>
    <col min="52" max="52" width="37.5703125" customWidth="1"/>
    <col min="53" max="53" width="24.5703125" customWidth="1"/>
    <col min="54" max="54" width="21.5703125" customWidth="1"/>
    <col min="56" max="56" width="36.7109375" bestFit="1" customWidth="1"/>
    <col min="60" max="60" width="19.42578125" bestFit="1" customWidth="1"/>
    <col min="64" max="64" width="16.28515625" customWidth="1"/>
    <col min="65" max="65" width="11.42578125" style="134"/>
  </cols>
  <sheetData>
    <row r="1" spans="1:72" ht="50.1" customHeight="1" thickBot="1">
      <c r="A1" s="7" t="s">
        <v>0</v>
      </c>
      <c r="B1" s="7" t="s">
        <v>66</v>
      </c>
      <c r="C1" s="7" t="s">
        <v>164</v>
      </c>
      <c r="D1" s="7" t="s">
        <v>175</v>
      </c>
      <c r="E1" s="7" t="s">
        <v>165</v>
      </c>
      <c r="F1" s="7" t="s">
        <v>199</v>
      </c>
      <c r="G1" s="7" t="s">
        <v>198</v>
      </c>
      <c r="H1" s="36" t="s">
        <v>204</v>
      </c>
      <c r="I1" s="83" t="s">
        <v>721</v>
      </c>
      <c r="J1" s="83" t="s">
        <v>707</v>
      </c>
      <c r="K1" s="83" t="s">
        <v>708</v>
      </c>
      <c r="L1" s="83" t="s">
        <v>709</v>
      </c>
      <c r="M1" s="83" t="s">
        <v>710</v>
      </c>
      <c r="N1" s="83" t="s">
        <v>711</v>
      </c>
      <c r="O1" s="83" t="s">
        <v>712</v>
      </c>
      <c r="P1" s="83" t="s">
        <v>713</v>
      </c>
      <c r="Q1" s="83" t="s">
        <v>733</v>
      </c>
      <c r="R1" s="83" t="s">
        <v>734</v>
      </c>
      <c r="S1" s="83" t="s">
        <v>714</v>
      </c>
      <c r="T1" s="83" t="s">
        <v>482</v>
      </c>
      <c r="U1" s="83" t="s">
        <v>715</v>
      </c>
      <c r="V1" s="83" t="s">
        <v>705</v>
      </c>
      <c r="W1" s="83" t="s">
        <v>706</v>
      </c>
      <c r="X1" s="89" t="s">
        <v>726</v>
      </c>
      <c r="Y1" s="89" t="s">
        <v>793</v>
      </c>
      <c r="Z1" s="89" t="s">
        <v>789</v>
      </c>
      <c r="AA1" s="90" t="s">
        <v>792</v>
      </c>
      <c r="AB1" s="90" t="s">
        <v>791</v>
      </c>
      <c r="AC1" s="89" t="s">
        <v>790</v>
      </c>
      <c r="AD1" s="90" t="s">
        <v>728</v>
      </c>
      <c r="AE1" s="89" t="s">
        <v>725</v>
      </c>
      <c r="AF1" s="36" t="s">
        <v>286</v>
      </c>
      <c r="AG1" s="1313" t="s">
        <v>294</v>
      </c>
      <c r="AH1" s="1314"/>
      <c r="AI1" s="1314"/>
      <c r="AJ1" s="1314"/>
      <c r="AK1" s="1314"/>
      <c r="AL1" s="1314"/>
      <c r="AM1" s="1315"/>
      <c r="AN1" s="86" t="s">
        <v>177</v>
      </c>
      <c r="AO1" s="87" t="s">
        <v>736</v>
      </c>
      <c r="AP1" s="87" t="s">
        <v>735</v>
      </c>
      <c r="AQ1" s="87" t="s">
        <v>780</v>
      </c>
      <c r="AR1" s="87" t="s">
        <v>737</v>
      </c>
      <c r="AS1" s="87" t="s">
        <v>738</v>
      </c>
      <c r="AT1" s="87" t="s">
        <v>739</v>
      </c>
      <c r="AU1" s="87" t="s">
        <v>781</v>
      </c>
      <c r="AV1" s="88" t="s">
        <v>765</v>
      </c>
      <c r="AW1" s="88" t="s">
        <v>782</v>
      </c>
      <c r="AX1" s="88" t="s">
        <v>742</v>
      </c>
      <c r="AY1" s="88" t="s">
        <v>783</v>
      </c>
      <c r="AZ1" s="88" t="s">
        <v>740</v>
      </c>
      <c r="BA1" s="88" t="s">
        <v>784</v>
      </c>
      <c r="BB1" s="33" t="s">
        <v>741</v>
      </c>
      <c r="BC1" s="88" t="s">
        <v>794</v>
      </c>
      <c r="BD1" s="1316" t="s">
        <v>815</v>
      </c>
      <c r="BE1" s="1317"/>
      <c r="BF1" s="1318"/>
      <c r="BH1" s="1316" t="s">
        <v>814</v>
      </c>
      <c r="BI1" s="1317"/>
      <c r="BJ1" s="1318"/>
      <c r="BL1" s="7" t="s">
        <v>840</v>
      </c>
      <c r="BM1" s="133" t="s">
        <v>849</v>
      </c>
      <c r="BN1" s="6"/>
      <c r="BO1" s="133" t="s">
        <v>915</v>
      </c>
      <c r="BP1" s="6"/>
      <c r="BQ1" s="6"/>
      <c r="BR1" s="6"/>
      <c r="BS1" s="6"/>
      <c r="BT1" s="28"/>
    </row>
    <row r="2" spans="1:72" ht="50.1" customHeight="1" thickBot="1">
      <c r="A2" s="24" t="s">
        <v>187</v>
      </c>
      <c r="B2" s="6" t="s">
        <v>72</v>
      </c>
      <c r="C2" s="11" t="s">
        <v>68</v>
      </c>
      <c r="D2" s="11" t="s">
        <v>166</v>
      </c>
      <c r="E2" s="11" t="s">
        <v>168</v>
      </c>
      <c r="F2" s="11" t="s">
        <v>200</v>
      </c>
      <c r="G2" s="12">
        <v>1</v>
      </c>
      <c r="H2" s="84" t="s">
        <v>202</v>
      </c>
      <c r="I2" s="84" t="s">
        <v>722</v>
      </c>
      <c r="J2" s="85" t="s">
        <v>406</v>
      </c>
      <c r="K2" s="85" t="s">
        <v>413</v>
      </c>
      <c r="L2" s="53" t="s">
        <v>419</v>
      </c>
      <c r="M2" s="53" t="s">
        <v>423</v>
      </c>
      <c r="N2" s="53" t="s">
        <v>427</v>
      </c>
      <c r="O2" s="53" t="s">
        <v>441</v>
      </c>
      <c r="P2" s="53" t="s">
        <v>448</v>
      </c>
      <c r="Q2" s="53" t="s">
        <v>454</v>
      </c>
      <c r="R2" s="54" t="s">
        <v>464</v>
      </c>
      <c r="S2" s="54" t="s">
        <v>475</v>
      </c>
      <c r="T2" s="57" t="s">
        <v>468</v>
      </c>
      <c r="U2" s="57" t="s">
        <v>496</v>
      </c>
      <c r="V2" s="57" t="s">
        <v>501</v>
      </c>
      <c r="W2" s="84"/>
      <c r="X2" s="45" t="s">
        <v>315</v>
      </c>
      <c r="Y2" s="45" t="s">
        <v>318</v>
      </c>
      <c r="Z2" s="94" t="s">
        <v>318</v>
      </c>
      <c r="AA2" s="95" t="s">
        <v>318</v>
      </c>
      <c r="AB2" s="95" t="s">
        <v>371</v>
      </c>
      <c r="AC2" s="44" t="s">
        <v>362</v>
      </c>
      <c r="AD2" s="49" t="s">
        <v>380</v>
      </c>
      <c r="AE2" s="45" t="s">
        <v>325</v>
      </c>
      <c r="AF2" s="37" t="s">
        <v>81</v>
      </c>
      <c r="AG2" s="35" t="s">
        <v>287</v>
      </c>
      <c r="AH2" s="12" t="s">
        <v>289</v>
      </c>
      <c r="AI2" s="12" t="s">
        <v>291</v>
      </c>
      <c r="AJ2" s="12" t="s">
        <v>303</v>
      </c>
      <c r="AK2" s="12" t="s">
        <v>295</v>
      </c>
      <c r="AL2" s="12" t="s">
        <v>297</v>
      </c>
      <c r="AM2" s="38" t="s">
        <v>299</v>
      </c>
      <c r="AN2" s="2" t="s">
        <v>178</v>
      </c>
      <c r="AO2" s="190" t="s">
        <v>743</v>
      </c>
      <c r="AP2" s="190" t="s">
        <v>745</v>
      </c>
      <c r="AQ2" s="190" t="s">
        <v>214</v>
      </c>
      <c r="AR2" s="190" t="s">
        <v>747</v>
      </c>
      <c r="AS2" s="190" t="s">
        <v>228</v>
      </c>
      <c r="AT2" s="190" t="s">
        <v>751</v>
      </c>
      <c r="AU2" s="190" t="s">
        <v>752</v>
      </c>
      <c r="AV2" s="190" t="s">
        <v>242</v>
      </c>
      <c r="AW2" s="190" t="s">
        <v>770</v>
      </c>
      <c r="AX2" s="190" t="s">
        <v>771</v>
      </c>
      <c r="AY2" s="190" t="s">
        <v>265</v>
      </c>
      <c r="AZ2" s="190" t="s">
        <v>777</v>
      </c>
      <c r="BA2" s="190" t="s">
        <v>276</v>
      </c>
      <c r="BB2" s="190" t="s">
        <v>278</v>
      </c>
      <c r="BD2" t="s">
        <v>797</v>
      </c>
      <c r="BE2">
        <v>2</v>
      </c>
      <c r="BF2">
        <v>2</v>
      </c>
      <c r="BH2" t="s">
        <v>805</v>
      </c>
      <c r="BI2" t="s">
        <v>201</v>
      </c>
      <c r="BJ2" t="s">
        <v>152</v>
      </c>
      <c r="BL2" t="s">
        <v>846</v>
      </c>
      <c r="BM2" s="132" t="s">
        <v>862</v>
      </c>
      <c r="BO2" t="s">
        <v>914</v>
      </c>
    </row>
    <row r="3" spans="1:72" ht="50.1" customHeight="1" thickBot="1">
      <c r="A3" s="24" t="s">
        <v>188</v>
      </c>
      <c r="B3" s="6" t="s">
        <v>73</v>
      </c>
      <c r="C3" s="11" t="s">
        <v>730</v>
      </c>
      <c r="D3" s="11" t="s">
        <v>71</v>
      </c>
      <c r="E3" s="11" t="s">
        <v>169</v>
      </c>
      <c r="F3" s="11" t="s">
        <v>201</v>
      </c>
      <c r="G3" s="12">
        <v>2</v>
      </c>
      <c r="H3" s="84" t="s">
        <v>205</v>
      </c>
      <c r="I3" s="84" t="s">
        <v>723</v>
      </c>
      <c r="J3" s="85" t="s">
        <v>407</v>
      </c>
      <c r="K3" s="85" t="s">
        <v>414</v>
      </c>
      <c r="L3" s="51" t="s">
        <v>420</v>
      </c>
      <c r="M3" s="51" t="s">
        <v>424</v>
      </c>
      <c r="N3" s="51" t="s">
        <v>428</v>
      </c>
      <c r="O3" s="51" t="s">
        <v>442</v>
      </c>
      <c r="P3" s="51" t="s">
        <v>449</v>
      </c>
      <c r="Q3" s="51" t="s">
        <v>455</v>
      </c>
      <c r="R3" s="54" t="s">
        <v>466</v>
      </c>
      <c r="S3" s="54" t="s">
        <v>477</v>
      </c>
      <c r="T3" s="57" t="s">
        <v>485</v>
      </c>
      <c r="U3" s="57" t="s">
        <v>498</v>
      </c>
      <c r="V3" s="57" t="s">
        <v>483</v>
      </c>
      <c r="W3" s="84"/>
      <c r="X3" s="45" t="s">
        <v>318</v>
      </c>
      <c r="Y3" s="45" t="s">
        <v>328</v>
      </c>
      <c r="Z3" s="94" t="s">
        <v>373</v>
      </c>
      <c r="AA3" s="95" t="s">
        <v>328</v>
      </c>
      <c r="AB3" s="95" t="s">
        <v>372</v>
      </c>
      <c r="AC3" s="45" t="s">
        <v>369</v>
      </c>
      <c r="AD3" s="49" t="s">
        <v>389</v>
      </c>
      <c r="AE3" s="45" t="s">
        <v>328</v>
      </c>
      <c r="AF3" s="37" t="s">
        <v>82</v>
      </c>
      <c r="AG3" s="35" t="s">
        <v>288</v>
      </c>
      <c r="AH3" s="12" t="s">
        <v>290</v>
      </c>
      <c r="AI3" s="12" t="s">
        <v>292</v>
      </c>
      <c r="AJ3" s="12" t="s">
        <v>302</v>
      </c>
      <c r="AK3" s="12" t="s">
        <v>296</v>
      </c>
      <c r="AL3" s="12" t="s">
        <v>298</v>
      </c>
      <c r="AM3" s="38" t="s">
        <v>300</v>
      </c>
      <c r="AN3" s="2" t="s">
        <v>179</v>
      </c>
      <c r="AO3" s="191" t="s">
        <v>744</v>
      </c>
      <c r="AP3" s="188" t="s">
        <v>208</v>
      </c>
      <c r="AQ3" s="188" t="s">
        <v>215</v>
      </c>
      <c r="AR3" s="188" t="s">
        <v>219</v>
      </c>
      <c r="AS3" s="188" t="s">
        <v>748</v>
      </c>
      <c r="AT3" s="191" t="s">
        <v>239</v>
      </c>
      <c r="AU3" s="188" t="s">
        <v>753</v>
      </c>
      <c r="AV3" s="188" t="s">
        <v>243</v>
      </c>
      <c r="AW3" s="188" t="s">
        <v>252</v>
      </c>
      <c r="AX3" s="188" t="s">
        <v>772</v>
      </c>
      <c r="AY3" s="188" t="s">
        <v>266</v>
      </c>
      <c r="AZ3" s="188" t="s">
        <v>270</v>
      </c>
      <c r="BA3" s="188" t="s">
        <v>277</v>
      </c>
      <c r="BB3" s="188" t="s">
        <v>279</v>
      </c>
      <c r="BD3" t="s">
        <v>798</v>
      </c>
      <c r="BE3">
        <v>2</v>
      </c>
      <c r="BF3">
        <v>1</v>
      </c>
      <c r="BH3" t="s">
        <v>806</v>
      </c>
      <c r="BI3" t="s">
        <v>804</v>
      </c>
      <c r="BJ3" t="s">
        <v>23</v>
      </c>
      <c r="BL3" t="s">
        <v>844</v>
      </c>
      <c r="BM3" s="132" t="s">
        <v>854</v>
      </c>
    </row>
    <row r="4" spans="1:72" ht="50.1" customHeight="1" thickBot="1">
      <c r="A4" s="24" t="s">
        <v>189</v>
      </c>
      <c r="B4" s="6" t="s">
        <v>74</v>
      </c>
      <c r="C4" s="11" t="s">
        <v>69</v>
      </c>
      <c r="D4" s="11" t="s">
        <v>26</v>
      </c>
      <c r="E4" s="11" t="s">
        <v>170</v>
      </c>
      <c r="F4" s="11"/>
      <c r="G4" s="12">
        <v>3</v>
      </c>
      <c r="H4" s="84" t="s">
        <v>203</v>
      </c>
      <c r="I4" s="84" t="s">
        <v>724</v>
      </c>
      <c r="J4" s="85" t="s">
        <v>408</v>
      </c>
      <c r="K4" s="85" t="s">
        <v>415</v>
      </c>
      <c r="L4" s="52" t="s">
        <v>421</v>
      </c>
      <c r="M4" s="52" t="s">
        <v>425</v>
      </c>
      <c r="N4" s="51" t="s">
        <v>429</v>
      </c>
      <c r="O4" s="51" t="s">
        <v>443</v>
      </c>
      <c r="P4" s="51" t="s">
        <v>450</v>
      </c>
      <c r="Q4" s="51" t="s">
        <v>456</v>
      </c>
      <c r="R4" s="54" t="s">
        <v>468</v>
      </c>
      <c r="S4" s="54" t="s">
        <v>479</v>
      </c>
      <c r="T4" s="57" t="s">
        <v>487</v>
      </c>
      <c r="U4" s="82"/>
      <c r="V4" s="82"/>
      <c r="W4" s="82"/>
      <c r="X4" s="45" t="s">
        <v>357</v>
      </c>
      <c r="Y4" s="45" t="s">
        <v>380</v>
      </c>
      <c r="Z4" s="94" t="s">
        <v>380</v>
      </c>
      <c r="AA4" s="95" t="s">
        <v>380</v>
      </c>
      <c r="AB4" s="95" t="s">
        <v>373</v>
      </c>
      <c r="AC4" s="45" t="s">
        <v>365</v>
      </c>
      <c r="AD4" s="49" t="s">
        <v>392</v>
      </c>
      <c r="AE4" s="45" t="s">
        <v>344</v>
      </c>
      <c r="AF4" s="37" t="s">
        <v>83</v>
      </c>
      <c r="AG4" s="15"/>
      <c r="AH4" s="25"/>
      <c r="AI4" s="25"/>
      <c r="AJ4" s="13" t="s">
        <v>293</v>
      </c>
      <c r="AK4" s="25"/>
      <c r="AL4" s="25"/>
      <c r="AM4" s="12" t="s">
        <v>301</v>
      </c>
      <c r="AN4" s="2" t="s">
        <v>180</v>
      </c>
      <c r="AO4" s="70"/>
      <c r="AP4" s="188" t="s">
        <v>209</v>
      </c>
      <c r="AQ4" s="188" t="s">
        <v>216</v>
      </c>
      <c r="AR4" s="188" t="s">
        <v>220</v>
      </c>
      <c r="AS4" s="188" t="s">
        <v>229</v>
      </c>
      <c r="AT4" s="70"/>
      <c r="AU4" s="188" t="s">
        <v>754</v>
      </c>
      <c r="AV4" s="188" t="s">
        <v>244</v>
      </c>
      <c r="AW4" s="188" t="s">
        <v>253</v>
      </c>
      <c r="AX4" s="188" t="s">
        <v>258</v>
      </c>
      <c r="AY4" s="188" t="s">
        <v>267</v>
      </c>
      <c r="AZ4" s="188" t="s">
        <v>271</v>
      </c>
      <c r="BA4" s="188" t="s">
        <v>778</v>
      </c>
      <c r="BB4" s="188" t="s">
        <v>280</v>
      </c>
      <c r="BD4" t="s">
        <v>799</v>
      </c>
      <c r="BE4">
        <v>2</v>
      </c>
      <c r="BF4">
        <v>0</v>
      </c>
      <c r="BH4" t="s">
        <v>807</v>
      </c>
      <c r="BI4" t="s">
        <v>804</v>
      </c>
      <c r="BJ4" t="s">
        <v>153</v>
      </c>
      <c r="BL4" t="s">
        <v>848</v>
      </c>
      <c r="BM4" s="134" t="s">
        <v>851</v>
      </c>
    </row>
    <row r="5" spans="1:72" ht="50.1" customHeight="1" thickBot="1">
      <c r="A5" s="24" t="s">
        <v>190</v>
      </c>
      <c r="B5" s="6" t="s">
        <v>75</v>
      </c>
      <c r="C5" s="11" t="s">
        <v>731</v>
      </c>
      <c r="D5" s="11" t="s">
        <v>67</v>
      </c>
      <c r="E5" s="11" t="s">
        <v>171</v>
      </c>
      <c r="F5" s="11"/>
      <c r="G5" s="12">
        <v>4</v>
      </c>
      <c r="H5" s="84" t="s">
        <v>206</v>
      </c>
      <c r="I5" s="84" t="s">
        <v>725</v>
      </c>
      <c r="J5" s="85" t="s">
        <v>409</v>
      </c>
      <c r="K5" s="85" t="s">
        <v>416</v>
      </c>
      <c r="L5" s="82"/>
      <c r="M5" s="82"/>
      <c r="N5" s="51" t="s">
        <v>430</v>
      </c>
      <c r="O5" s="51" t="s">
        <v>444</v>
      </c>
      <c r="P5" s="51" t="s">
        <v>451</v>
      </c>
      <c r="Q5" s="51" t="s">
        <v>457</v>
      </c>
      <c r="R5" s="54" t="s">
        <v>470</v>
      </c>
      <c r="S5" s="56" t="s">
        <v>481</v>
      </c>
      <c r="T5" s="58" t="s">
        <v>489</v>
      </c>
      <c r="U5" s="82"/>
      <c r="V5" s="82"/>
      <c r="W5" s="82"/>
      <c r="X5" s="45" t="s">
        <v>356</v>
      </c>
      <c r="Y5" s="45" t="s">
        <v>389</v>
      </c>
      <c r="Z5" s="94" t="s">
        <v>389</v>
      </c>
      <c r="AA5" s="95" t="s">
        <v>389</v>
      </c>
      <c r="AB5" s="95" t="s">
        <v>374</v>
      </c>
      <c r="AC5" s="45" t="s">
        <v>363</v>
      </c>
      <c r="AD5" s="49" t="s">
        <v>385</v>
      </c>
      <c r="AE5" s="45" t="s">
        <v>346</v>
      </c>
      <c r="AF5" s="8" t="s">
        <v>84</v>
      </c>
      <c r="AN5" s="2" t="s">
        <v>952</v>
      </c>
      <c r="AO5" s="70"/>
      <c r="AP5" s="188" t="s">
        <v>210</v>
      </c>
      <c r="AQ5" s="188" t="s">
        <v>746</v>
      </c>
      <c r="AR5" s="188" t="s">
        <v>221</v>
      </c>
      <c r="AS5" s="188" t="s">
        <v>230</v>
      </c>
      <c r="AT5" s="70"/>
      <c r="AU5" s="188" t="s">
        <v>240</v>
      </c>
      <c r="AV5" s="188" t="s">
        <v>766</v>
      </c>
      <c r="AW5" s="188" t="s">
        <v>254</v>
      </c>
      <c r="AX5" s="188" t="s">
        <v>259</v>
      </c>
      <c r="AY5" s="188" t="s">
        <v>268</v>
      </c>
      <c r="AZ5" s="188" t="s">
        <v>272</v>
      </c>
      <c r="BA5" s="191" t="s">
        <v>779</v>
      </c>
      <c r="BB5" s="188" t="s">
        <v>281</v>
      </c>
      <c r="BD5" t="s">
        <v>800</v>
      </c>
      <c r="BE5">
        <v>0</v>
      </c>
      <c r="BF5">
        <v>2</v>
      </c>
      <c r="BH5" t="s">
        <v>808</v>
      </c>
      <c r="BI5" t="s">
        <v>804</v>
      </c>
      <c r="BJ5" t="s">
        <v>23</v>
      </c>
      <c r="BL5" t="s">
        <v>842</v>
      </c>
      <c r="BM5" s="132" t="s">
        <v>863</v>
      </c>
    </row>
    <row r="6" spans="1:72" ht="50.1" customHeight="1" thickBot="1">
      <c r="A6" s="24" t="s">
        <v>191</v>
      </c>
      <c r="B6" s="6" t="s">
        <v>76</v>
      </c>
      <c r="C6" s="11" t="s">
        <v>70</v>
      </c>
      <c r="D6" s="11" t="s">
        <v>167</v>
      </c>
      <c r="E6" s="11" t="s">
        <v>172</v>
      </c>
      <c r="F6" s="11"/>
      <c r="G6" s="12">
        <v>5</v>
      </c>
      <c r="H6" s="24"/>
      <c r="I6" s="24" t="s">
        <v>726</v>
      </c>
      <c r="J6" s="85" t="s">
        <v>410</v>
      </c>
      <c r="K6" s="85" t="s">
        <v>417</v>
      </c>
      <c r="N6" s="51" t="s">
        <v>431</v>
      </c>
      <c r="O6" s="51" t="s">
        <v>445</v>
      </c>
      <c r="P6" s="52" t="s">
        <v>452</v>
      </c>
      <c r="Q6" s="52" t="s">
        <v>458</v>
      </c>
      <c r="R6" s="54" t="s">
        <v>472</v>
      </c>
      <c r="T6" s="58" t="s">
        <v>491</v>
      </c>
      <c r="X6" s="45" t="s">
        <v>351</v>
      </c>
      <c r="Y6" s="45" t="s">
        <v>392</v>
      </c>
      <c r="Z6" s="96" t="s">
        <v>392</v>
      </c>
      <c r="AA6" s="95" t="s">
        <v>392</v>
      </c>
      <c r="AB6" s="95" t="s">
        <v>375</v>
      </c>
      <c r="AC6" s="45" t="s">
        <v>364</v>
      </c>
      <c r="AD6" s="49" t="s">
        <v>399</v>
      </c>
      <c r="AE6" s="45" t="s">
        <v>330</v>
      </c>
      <c r="AF6" s="8" t="s">
        <v>85</v>
      </c>
      <c r="AN6" s="2" t="s">
        <v>181</v>
      </c>
      <c r="AO6" s="70"/>
      <c r="AP6" s="188" t="s">
        <v>211</v>
      </c>
      <c r="AQ6" s="188" t="s">
        <v>217</v>
      </c>
      <c r="AR6" s="188" t="s">
        <v>222</v>
      </c>
      <c r="AS6" s="188" t="s">
        <v>231</v>
      </c>
      <c r="AT6" s="70"/>
      <c r="AU6" s="188" t="s">
        <v>755</v>
      </c>
      <c r="AV6" s="188" t="s">
        <v>245</v>
      </c>
      <c r="AW6" s="188" t="s">
        <v>255</v>
      </c>
      <c r="AX6" s="188" t="s">
        <v>260</v>
      </c>
      <c r="AY6" s="191" t="s">
        <v>269</v>
      </c>
      <c r="AZ6" s="188" t="s">
        <v>273</v>
      </c>
      <c r="BA6" s="70"/>
      <c r="BB6" s="188" t="s">
        <v>282</v>
      </c>
      <c r="BD6" t="s">
        <v>801</v>
      </c>
      <c r="BE6">
        <v>1</v>
      </c>
      <c r="BF6">
        <v>1</v>
      </c>
      <c r="BH6" t="s">
        <v>809</v>
      </c>
      <c r="BI6" t="s">
        <v>804</v>
      </c>
      <c r="BJ6" t="s">
        <v>23</v>
      </c>
      <c r="BL6" t="s">
        <v>845</v>
      </c>
      <c r="BM6" s="134" t="s">
        <v>853</v>
      </c>
    </row>
    <row r="7" spans="1:72" ht="114.75" customHeight="1" thickBot="1">
      <c r="A7" s="24" t="s">
        <v>192</v>
      </c>
      <c r="B7" s="6" t="s">
        <v>77</v>
      </c>
      <c r="C7" s="34" t="s">
        <v>732</v>
      </c>
      <c r="D7" s="6" t="s">
        <v>144</v>
      </c>
      <c r="E7" s="11" t="s">
        <v>173</v>
      </c>
      <c r="F7" s="32"/>
      <c r="I7" s="24" t="s">
        <v>727</v>
      </c>
      <c r="J7" s="85" t="s">
        <v>411</v>
      </c>
      <c r="N7" s="51" t="s">
        <v>432</v>
      </c>
      <c r="O7" s="52" t="s">
        <v>446</v>
      </c>
      <c r="T7" s="57" t="s">
        <v>493</v>
      </c>
      <c r="X7" s="46" t="s">
        <v>321</v>
      </c>
      <c r="Y7" s="45" t="s">
        <v>385</v>
      </c>
      <c r="Z7" s="45" t="s">
        <v>385</v>
      </c>
      <c r="AA7" s="45" t="s">
        <v>385</v>
      </c>
      <c r="AB7" s="45"/>
      <c r="AC7" s="45" t="s">
        <v>367</v>
      </c>
      <c r="AD7" s="49" t="s">
        <v>379</v>
      </c>
      <c r="AE7" s="45" t="s">
        <v>332</v>
      </c>
      <c r="AF7" s="8" t="s">
        <v>86</v>
      </c>
      <c r="AN7" s="2" t="s">
        <v>953</v>
      </c>
      <c r="AO7" s="70"/>
      <c r="AP7" s="188" t="s">
        <v>212</v>
      </c>
      <c r="AQ7" s="191" t="s">
        <v>218</v>
      </c>
      <c r="AR7" s="188" t="s">
        <v>223</v>
      </c>
      <c r="AS7" s="188" t="s">
        <v>232</v>
      </c>
      <c r="AT7" s="70"/>
      <c r="AU7" s="188" t="s">
        <v>756</v>
      </c>
      <c r="AV7" s="188" t="s">
        <v>246</v>
      </c>
      <c r="AW7" s="189" t="s">
        <v>256</v>
      </c>
      <c r="AX7" s="188" t="s">
        <v>773</v>
      </c>
      <c r="AY7" s="70"/>
      <c r="AZ7" s="188" t="s">
        <v>274</v>
      </c>
      <c r="BA7" s="70"/>
      <c r="BB7" s="188" t="s">
        <v>283</v>
      </c>
      <c r="BD7" t="s">
        <v>802</v>
      </c>
      <c r="BE7">
        <v>1</v>
      </c>
      <c r="BF7">
        <v>0</v>
      </c>
      <c r="BH7" t="s">
        <v>810</v>
      </c>
      <c r="BI7" t="s">
        <v>804</v>
      </c>
      <c r="BJ7" t="s">
        <v>153</v>
      </c>
      <c r="BL7" t="s">
        <v>843</v>
      </c>
      <c r="BM7" s="134" t="s">
        <v>857</v>
      </c>
    </row>
    <row r="8" spans="1:72" ht="50.1" customHeight="1" thickBot="1">
      <c r="A8" s="24" t="s">
        <v>193</v>
      </c>
      <c r="B8" s="6" t="s">
        <v>78</v>
      </c>
      <c r="C8" s="6" t="s">
        <v>143</v>
      </c>
      <c r="E8" s="11" t="s">
        <v>174</v>
      </c>
      <c r="F8" s="32"/>
      <c r="I8" s="24" t="s">
        <v>728</v>
      </c>
      <c r="N8" s="51" t="s">
        <v>433</v>
      </c>
      <c r="X8" s="45" t="s">
        <v>354</v>
      </c>
      <c r="Y8" s="45" t="s">
        <v>399</v>
      </c>
      <c r="Z8" s="45" t="s">
        <v>399</v>
      </c>
      <c r="AA8" s="45" t="s">
        <v>399</v>
      </c>
      <c r="AB8" s="45"/>
      <c r="AC8" s="45" t="s">
        <v>366</v>
      </c>
      <c r="AD8" s="49" t="s">
        <v>383</v>
      </c>
      <c r="AE8" s="45" t="s">
        <v>347</v>
      </c>
      <c r="AF8" s="8" t="s">
        <v>87</v>
      </c>
      <c r="AN8" s="2" t="s">
        <v>954</v>
      </c>
      <c r="AO8" s="70"/>
      <c r="AP8" s="191" t="s">
        <v>213</v>
      </c>
      <c r="AQ8" s="70"/>
      <c r="AR8" s="188" t="s">
        <v>224</v>
      </c>
      <c r="AS8" s="188" t="s">
        <v>233</v>
      </c>
      <c r="AT8" s="70"/>
      <c r="AU8" s="188" t="s">
        <v>757</v>
      </c>
      <c r="AV8" s="188" t="s">
        <v>247</v>
      </c>
      <c r="AW8" s="191" t="s">
        <v>257</v>
      </c>
      <c r="AX8" s="188" t="s">
        <v>774</v>
      </c>
      <c r="AY8" s="70"/>
      <c r="AZ8" s="191" t="s">
        <v>275</v>
      </c>
      <c r="BA8" s="70"/>
      <c r="BB8" s="188" t="s">
        <v>284</v>
      </c>
      <c r="BD8" t="s">
        <v>835</v>
      </c>
      <c r="BE8">
        <v>1</v>
      </c>
      <c r="BF8">
        <v>0</v>
      </c>
      <c r="BH8" t="s">
        <v>811</v>
      </c>
      <c r="BI8" t="s">
        <v>804</v>
      </c>
      <c r="BJ8" t="s">
        <v>153</v>
      </c>
      <c r="BL8" t="s">
        <v>847</v>
      </c>
      <c r="BM8" s="134" t="s">
        <v>850</v>
      </c>
    </row>
    <row r="9" spans="1:72" ht="50.1" customHeight="1" thickBot="1">
      <c r="A9" s="24" t="s">
        <v>194</v>
      </c>
      <c r="B9" s="6" t="s">
        <v>79</v>
      </c>
      <c r="C9" s="27"/>
      <c r="D9" s="26"/>
      <c r="E9" s="26"/>
      <c r="F9" s="29"/>
      <c r="I9" s="24"/>
      <c r="N9" s="51" t="s">
        <v>434</v>
      </c>
      <c r="X9" s="45" t="s">
        <v>360</v>
      </c>
      <c r="Y9" s="45" t="s">
        <v>344</v>
      </c>
      <c r="Z9" s="47" t="s">
        <v>379</v>
      </c>
      <c r="AA9" s="45" t="s">
        <v>344</v>
      </c>
      <c r="AB9" s="45"/>
      <c r="AC9" s="45" t="s">
        <v>368</v>
      </c>
      <c r="AD9" s="49" t="s">
        <v>398</v>
      </c>
      <c r="AE9" s="45" t="s">
        <v>327</v>
      </c>
      <c r="AF9" s="8" t="s">
        <v>88</v>
      </c>
      <c r="AO9" s="70"/>
      <c r="AP9" s="70"/>
      <c r="AQ9" s="70"/>
      <c r="AR9" s="188" t="s">
        <v>225</v>
      </c>
      <c r="AS9" s="188" t="s">
        <v>234</v>
      </c>
      <c r="AT9" s="70"/>
      <c r="AU9" s="188" t="s">
        <v>241</v>
      </c>
      <c r="AV9" s="188" t="s">
        <v>248</v>
      </c>
      <c r="AW9" s="70"/>
      <c r="AX9" s="188" t="s">
        <v>261</v>
      </c>
      <c r="AY9" s="70"/>
      <c r="AZ9" s="70"/>
      <c r="BA9" s="70"/>
      <c r="BB9" s="191" t="s">
        <v>285</v>
      </c>
      <c r="BD9" t="s">
        <v>803</v>
      </c>
      <c r="BE9">
        <v>0</v>
      </c>
      <c r="BF9">
        <v>1</v>
      </c>
      <c r="BH9" t="s">
        <v>812</v>
      </c>
      <c r="BI9" t="s">
        <v>804</v>
      </c>
      <c r="BJ9" t="s">
        <v>153</v>
      </c>
      <c r="BL9" t="s">
        <v>841</v>
      </c>
      <c r="BM9" s="134" t="s">
        <v>860</v>
      </c>
    </row>
    <row r="10" spans="1:72" ht="50.1" customHeight="1" thickBot="1">
      <c r="A10" s="24" t="s">
        <v>195</v>
      </c>
      <c r="B10" s="28" t="s">
        <v>304</v>
      </c>
      <c r="C10" s="29"/>
      <c r="D10" s="29"/>
      <c r="E10" s="29"/>
      <c r="F10" s="29"/>
      <c r="G10" s="30"/>
      <c r="I10" s="24"/>
      <c r="N10" s="51" t="s">
        <v>435</v>
      </c>
      <c r="X10" s="45" t="s">
        <v>320</v>
      </c>
      <c r="Y10" s="45" t="s">
        <v>379</v>
      </c>
      <c r="Z10" s="48" t="s">
        <v>379</v>
      </c>
      <c r="AA10" s="45" t="s">
        <v>379</v>
      </c>
      <c r="AB10" s="92"/>
      <c r="AD10" s="49" t="s">
        <v>400</v>
      </c>
      <c r="AE10" s="45" t="s">
        <v>326</v>
      </c>
      <c r="AF10" s="9" t="s">
        <v>90</v>
      </c>
      <c r="AO10" s="70"/>
      <c r="AP10" s="70"/>
      <c r="AQ10" s="70"/>
      <c r="AR10" s="188" t="s">
        <v>226</v>
      </c>
      <c r="AS10" s="188" t="s">
        <v>235</v>
      </c>
      <c r="AT10" s="70"/>
      <c r="AU10" s="188" t="s">
        <v>758</v>
      </c>
      <c r="AV10" s="188" t="s">
        <v>249</v>
      </c>
      <c r="AW10" s="70"/>
      <c r="AX10" s="188" t="s">
        <v>262</v>
      </c>
      <c r="AY10" s="70"/>
      <c r="AZ10" s="70"/>
      <c r="BA10" s="70"/>
      <c r="BB10" s="70"/>
      <c r="BH10" t="s">
        <v>813</v>
      </c>
      <c r="BI10" t="s">
        <v>804</v>
      </c>
      <c r="BJ10" t="s">
        <v>153</v>
      </c>
      <c r="BM10" s="134" t="s">
        <v>858</v>
      </c>
    </row>
    <row r="11" spans="1:72" ht="50.1" customHeight="1" thickBot="1">
      <c r="A11" s="24" t="s">
        <v>196</v>
      </c>
      <c r="C11" s="29"/>
      <c r="D11" s="29"/>
      <c r="E11" s="29"/>
      <c r="F11" s="29"/>
      <c r="G11" s="30"/>
      <c r="I11" s="24"/>
      <c r="N11" s="51" t="s">
        <v>436</v>
      </c>
      <c r="X11" s="44" t="s">
        <v>319</v>
      </c>
      <c r="Y11" s="45" t="s">
        <v>379</v>
      </c>
      <c r="Z11" s="49" t="s">
        <v>383</v>
      </c>
      <c r="AA11" s="45" t="s">
        <v>379</v>
      </c>
      <c r="AB11" s="92"/>
      <c r="AD11" s="49" t="s">
        <v>381</v>
      </c>
      <c r="AE11" s="45" t="s">
        <v>339</v>
      </c>
      <c r="AF11" s="8" t="s">
        <v>91</v>
      </c>
      <c r="AO11" s="70"/>
      <c r="AP11" s="70"/>
      <c r="AQ11" s="70"/>
      <c r="AR11" s="191" t="s">
        <v>227</v>
      </c>
      <c r="AS11" s="188" t="s">
        <v>236</v>
      </c>
      <c r="AT11" s="70"/>
      <c r="AU11" s="188" t="s">
        <v>759</v>
      </c>
      <c r="AV11" s="188" t="s">
        <v>250</v>
      </c>
      <c r="AW11" s="70"/>
      <c r="AX11" s="188" t="s">
        <v>263</v>
      </c>
      <c r="AY11" s="70"/>
      <c r="AZ11" s="70"/>
      <c r="BA11" s="70"/>
      <c r="BB11" s="70"/>
      <c r="BM11" s="134" t="s">
        <v>861</v>
      </c>
    </row>
    <row r="12" spans="1:72" ht="50.1" customHeight="1" thickBot="1">
      <c r="A12" s="24" t="s">
        <v>197</v>
      </c>
      <c r="B12" s="31"/>
      <c r="C12" s="31"/>
      <c r="D12" s="31"/>
      <c r="E12" s="31"/>
      <c r="F12" s="31"/>
      <c r="G12" s="30"/>
      <c r="I12" s="24"/>
      <c r="N12" s="51" t="s">
        <v>437</v>
      </c>
      <c r="X12" s="45" t="s">
        <v>359</v>
      </c>
      <c r="Y12" s="45" t="s">
        <v>346</v>
      </c>
      <c r="Z12" s="49" t="s">
        <v>398</v>
      </c>
      <c r="AA12" s="45" t="s">
        <v>346</v>
      </c>
      <c r="AB12" s="92"/>
      <c r="AD12" s="49" t="s">
        <v>393</v>
      </c>
      <c r="AE12" s="45" t="s">
        <v>333</v>
      </c>
      <c r="AF12" s="8" t="s">
        <v>92</v>
      </c>
      <c r="AO12" s="70"/>
      <c r="AP12" s="70"/>
      <c r="AQ12" s="70"/>
      <c r="AR12" s="70"/>
      <c r="AS12" s="188" t="s">
        <v>749</v>
      </c>
      <c r="AT12" s="70"/>
      <c r="AU12" s="188" t="s">
        <v>760</v>
      </c>
      <c r="AV12" s="188" t="s">
        <v>767</v>
      </c>
      <c r="AW12" s="70"/>
      <c r="AX12" s="188" t="s">
        <v>775</v>
      </c>
      <c r="AY12" s="70"/>
      <c r="AZ12" s="70"/>
      <c r="BA12" s="70"/>
      <c r="BB12" s="70"/>
      <c r="BM12" s="134" t="s">
        <v>856</v>
      </c>
    </row>
    <row r="13" spans="1:72" ht="50.1" customHeight="1" thickBot="1">
      <c r="I13" s="24"/>
      <c r="N13" s="51" t="s">
        <v>438</v>
      </c>
      <c r="X13" s="45" t="s">
        <v>352</v>
      </c>
      <c r="Y13" s="45" t="s">
        <v>383</v>
      </c>
      <c r="Z13" s="49" t="s">
        <v>400</v>
      </c>
      <c r="AA13" s="45" t="s">
        <v>383</v>
      </c>
      <c r="AB13" s="92"/>
      <c r="AD13" s="49" t="s">
        <v>394</v>
      </c>
      <c r="AE13" s="45" t="s">
        <v>335</v>
      </c>
      <c r="AF13" s="8" t="s">
        <v>93</v>
      </c>
      <c r="AO13" s="70"/>
      <c r="AP13" s="70"/>
      <c r="AQ13" s="70"/>
      <c r="AR13" s="70"/>
      <c r="AS13" s="188" t="s">
        <v>750</v>
      </c>
      <c r="AT13" s="70"/>
      <c r="AU13" s="188" t="s">
        <v>761</v>
      </c>
      <c r="AV13" s="188" t="s">
        <v>768</v>
      </c>
      <c r="AW13" s="70"/>
      <c r="AX13" s="188" t="s">
        <v>264</v>
      </c>
      <c r="AY13" s="70"/>
      <c r="AZ13" s="70"/>
      <c r="BA13" s="70"/>
      <c r="BB13" s="70"/>
      <c r="BM13" s="134" t="s">
        <v>859</v>
      </c>
    </row>
    <row r="14" spans="1:72" ht="50.1" customHeight="1" thickBot="1">
      <c r="I14" s="24"/>
      <c r="N14" s="52" t="s">
        <v>439</v>
      </c>
      <c r="X14" s="45" t="s">
        <v>355</v>
      </c>
      <c r="Y14" s="45" t="s">
        <v>330</v>
      </c>
      <c r="Z14" s="49" t="s">
        <v>381</v>
      </c>
      <c r="AA14" s="45" t="s">
        <v>330</v>
      </c>
      <c r="AB14" s="92"/>
      <c r="AD14" s="49" t="s">
        <v>391</v>
      </c>
      <c r="AE14" s="45" t="s">
        <v>345</v>
      </c>
      <c r="AF14" s="8" t="s">
        <v>94</v>
      </c>
      <c r="AO14" s="70"/>
      <c r="AP14" s="70"/>
      <c r="AQ14" s="70"/>
      <c r="AR14" s="70"/>
      <c r="AS14" s="188" t="s">
        <v>237</v>
      </c>
      <c r="AT14" s="70"/>
      <c r="AU14" s="188" t="s">
        <v>762</v>
      </c>
      <c r="AV14" s="188" t="s">
        <v>769</v>
      </c>
      <c r="AW14" s="70"/>
      <c r="AX14" s="191" t="s">
        <v>776</v>
      </c>
      <c r="AY14" s="70"/>
      <c r="AZ14" s="70"/>
      <c r="BA14" s="70"/>
      <c r="BB14" s="70"/>
      <c r="BM14" s="134" t="s">
        <v>855</v>
      </c>
    </row>
    <row r="15" spans="1:72" ht="50.1" customHeight="1" thickBot="1">
      <c r="X15" s="45" t="s">
        <v>316</v>
      </c>
      <c r="Y15" s="45" t="s">
        <v>398</v>
      </c>
      <c r="Z15" s="49" t="s">
        <v>393</v>
      </c>
      <c r="AA15" s="45" t="s">
        <v>398</v>
      </c>
      <c r="AB15" s="92"/>
      <c r="AD15" s="49" t="s">
        <v>390</v>
      </c>
      <c r="AE15" s="45" t="s">
        <v>336</v>
      </c>
      <c r="AF15" s="8" t="s">
        <v>95</v>
      </c>
      <c r="AO15" s="70"/>
      <c r="AP15" s="70"/>
      <c r="AQ15" s="70"/>
      <c r="AR15" s="70"/>
      <c r="AS15" s="191" t="s">
        <v>238</v>
      </c>
      <c r="AT15" s="70"/>
      <c r="AU15" s="188" t="s">
        <v>763</v>
      </c>
      <c r="AV15" s="191" t="s">
        <v>251</v>
      </c>
      <c r="AW15" s="70"/>
      <c r="AX15" s="70"/>
      <c r="AY15" s="70"/>
      <c r="AZ15" s="70"/>
      <c r="BA15" s="70"/>
      <c r="BB15" s="70"/>
      <c r="BM15" s="134" t="s">
        <v>852</v>
      </c>
    </row>
    <row r="16" spans="1:72" ht="50.1" customHeight="1" thickBot="1">
      <c r="X16" s="46" t="s">
        <v>323</v>
      </c>
      <c r="Y16" s="45" t="s">
        <v>332</v>
      </c>
      <c r="Z16" s="49" t="s">
        <v>394</v>
      </c>
      <c r="AA16" s="45" t="s">
        <v>332</v>
      </c>
      <c r="AB16" s="92"/>
      <c r="AD16" s="49" t="s">
        <v>386</v>
      </c>
      <c r="AE16" s="45" t="s">
        <v>338</v>
      </c>
      <c r="AF16" s="8" t="s">
        <v>96</v>
      </c>
      <c r="AO16" s="70"/>
      <c r="AP16" s="70"/>
      <c r="AQ16" s="70"/>
      <c r="AR16" s="70"/>
      <c r="AS16" s="70"/>
      <c r="AT16" s="70"/>
      <c r="AU16" s="192" t="s">
        <v>764</v>
      </c>
      <c r="AV16" s="70"/>
      <c r="AW16" s="70"/>
      <c r="AX16" s="70"/>
      <c r="AY16" s="70"/>
      <c r="AZ16" s="70"/>
      <c r="BA16" s="70"/>
      <c r="BB16" s="70"/>
    </row>
    <row r="17" spans="24:54" ht="50.1" customHeight="1" thickBot="1">
      <c r="X17" s="45" t="s">
        <v>317</v>
      </c>
      <c r="Y17" s="45" t="s">
        <v>400</v>
      </c>
      <c r="Z17" s="49" t="s">
        <v>377</v>
      </c>
      <c r="AA17" s="45" t="s">
        <v>400</v>
      </c>
      <c r="AB17" s="92"/>
      <c r="AD17" s="49" t="s">
        <v>384</v>
      </c>
      <c r="AE17" s="45" t="s">
        <v>343</v>
      </c>
      <c r="AF17" s="8" t="s">
        <v>97</v>
      </c>
      <c r="AO17" s="70"/>
      <c r="AP17" s="70"/>
      <c r="AQ17" s="70"/>
      <c r="AR17" s="70"/>
      <c r="AS17" s="70"/>
      <c r="AT17" s="70"/>
      <c r="AU17" s="70"/>
      <c r="AV17" s="70"/>
      <c r="AW17" s="70"/>
      <c r="AX17" s="70"/>
      <c r="AY17" s="70"/>
      <c r="AZ17" s="70"/>
      <c r="BA17" s="70"/>
      <c r="BB17" s="70"/>
    </row>
    <row r="18" spans="24:54" ht="50.1" customHeight="1" thickBot="1">
      <c r="X18" s="46" t="s">
        <v>322</v>
      </c>
      <c r="Y18" s="45" t="s">
        <v>381</v>
      </c>
      <c r="Z18" s="49" t="s">
        <v>391</v>
      </c>
      <c r="AA18" s="45" t="s">
        <v>381</v>
      </c>
      <c r="AB18" s="92"/>
      <c r="AD18" s="49" t="s">
        <v>402</v>
      </c>
      <c r="AE18" s="45" t="s">
        <v>349</v>
      </c>
      <c r="AF18" s="8" t="s">
        <v>98</v>
      </c>
      <c r="AO18" s="70"/>
      <c r="AP18" s="70"/>
      <c r="AQ18" s="70"/>
      <c r="AR18" s="70"/>
      <c r="AS18" s="70"/>
      <c r="AT18" s="70"/>
      <c r="AU18" s="70"/>
      <c r="AV18" s="70"/>
      <c r="AW18" s="70"/>
      <c r="AX18" s="70"/>
      <c r="AY18" s="70"/>
      <c r="AZ18" s="70"/>
      <c r="BA18" s="70"/>
      <c r="BB18" s="70"/>
    </row>
    <row r="19" spans="24:54" ht="50.1" customHeight="1" thickBot="1">
      <c r="X19" s="45" t="s">
        <v>353</v>
      </c>
      <c r="Y19" s="45" t="s">
        <v>393</v>
      </c>
      <c r="Z19" s="49" t="s">
        <v>390</v>
      </c>
      <c r="AA19" s="45" t="s">
        <v>393</v>
      </c>
      <c r="AB19" s="92"/>
      <c r="AD19" s="49" t="s">
        <v>397</v>
      </c>
      <c r="AE19" s="45" t="s">
        <v>331</v>
      </c>
      <c r="AF19" s="8" t="s">
        <v>99</v>
      </c>
      <c r="AO19" s="70"/>
      <c r="AP19" s="70"/>
      <c r="AQ19" s="70"/>
      <c r="AR19" s="70"/>
      <c r="AS19" s="70"/>
      <c r="AT19" s="70"/>
      <c r="AU19" s="70"/>
      <c r="AV19" s="70"/>
      <c r="AW19" s="70"/>
      <c r="AX19" s="70"/>
      <c r="AY19" s="70"/>
      <c r="AZ19" s="70"/>
      <c r="BA19" s="70"/>
      <c r="BB19" s="70"/>
    </row>
    <row r="20" spans="24:54" ht="50.1" customHeight="1" thickBot="1">
      <c r="X20" s="47" t="s">
        <v>358</v>
      </c>
      <c r="Y20" s="45" t="s">
        <v>394</v>
      </c>
      <c r="Z20" s="49" t="s">
        <v>386</v>
      </c>
      <c r="AA20" s="45" t="s">
        <v>394</v>
      </c>
      <c r="AB20" s="92"/>
      <c r="AD20" s="49" t="s">
        <v>395</v>
      </c>
      <c r="AE20" s="45" t="s">
        <v>341</v>
      </c>
      <c r="AF20" s="8" t="s">
        <v>100</v>
      </c>
      <c r="AO20" s="70"/>
      <c r="AP20" s="70"/>
      <c r="AQ20" s="70"/>
      <c r="AR20" s="70"/>
      <c r="AS20" s="70"/>
      <c r="AT20" s="70"/>
      <c r="AU20" s="70"/>
      <c r="AV20" s="70"/>
      <c r="AW20" s="70"/>
      <c r="AX20" s="70"/>
      <c r="AY20" s="70"/>
      <c r="AZ20" s="70"/>
      <c r="BA20" s="70"/>
      <c r="BB20" s="70"/>
    </row>
    <row r="21" spans="24:54" ht="50.1" customHeight="1" thickBot="1">
      <c r="Y21" s="45" t="s">
        <v>377</v>
      </c>
      <c r="Z21" s="49" t="s">
        <v>384</v>
      </c>
      <c r="AA21" s="45" t="s">
        <v>377</v>
      </c>
      <c r="AB21" s="92"/>
      <c r="AD21" s="49" t="s">
        <v>788</v>
      </c>
      <c r="AE21" s="45" t="s">
        <v>342</v>
      </c>
      <c r="AF21" s="8" t="s">
        <v>101</v>
      </c>
    </row>
    <row r="22" spans="24:54" ht="50.1" customHeight="1" thickBot="1">
      <c r="Y22" s="45" t="s">
        <v>391</v>
      </c>
      <c r="Z22" s="49" t="s">
        <v>402</v>
      </c>
      <c r="AA22" s="45" t="s">
        <v>391</v>
      </c>
      <c r="AB22" s="92"/>
      <c r="AD22" s="49" t="s">
        <v>378</v>
      </c>
      <c r="AE22" s="45" t="s">
        <v>329</v>
      </c>
      <c r="AF22" s="8" t="s">
        <v>102</v>
      </c>
    </row>
    <row r="23" spans="24:54" ht="50.1" customHeight="1" thickBot="1">
      <c r="Y23" s="45" t="s">
        <v>390</v>
      </c>
      <c r="Z23" s="49" t="s">
        <v>397</v>
      </c>
      <c r="AA23" s="45" t="s">
        <v>390</v>
      </c>
      <c r="AB23" s="92"/>
      <c r="AD23" s="49" t="s">
        <v>396</v>
      </c>
      <c r="AE23" s="45" t="s">
        <v>337</v>
      </c>
      <c r="AF23" s="8" t="s">
        <v>103</v>
      </c>
    </row>
    <row r="24" spans="24:54" ht="50.1" customHeight="1" thickBot="1">
      <c r="Y24" s="45" t="s">
        <v>386</v>
      </c>
      <c r="Z24" s="49" t="s">
        <v>395</v>
      </c>
      <c r="AA24" s="45" t="s">
        <v>386</v>
      </c>
      <c r="AB24" s="92"/>
      <c r="AD24" s="49" t="s">
        <v>387</v>
      </c>
      <c r="AE24" s="45" t="s">
        <v>334</v>
      </c>
      <c r="AF24" s="10" t="s">
        <v>105</v>
      </c>
    </row>
    <row r="25" spans="24:54" ht="50.1" customHeight="1" thickBot="1">
      <c r="Y25" s="45" t="s">
        <v>384</v>
      </c>
      <c r="Z25" s="49" t="s">
        <v>382</v>
      </c>
      <c r="AA25" s="45" t="s">
        <v>384</v>
      </c>
      <c r="AB25" s="92"/>
      <c r="AD25" s="49" t="s">
        <v>401</v>
      </c>
      <c r="AE25" s="45" t="s">
        <v>348</v>
      </c>
    </row>
    <row r="26" spans="24:54" ht="50.1" customHeight="1" thickBot="1">
      <c r="Y26" s="45" t="s">
        <v>402</v>
      </c>
      <c r="Z26" s="49" t="s">
        <v>378</v>
      </c>
      <c r="AA26" s="45" t="s">
        <v>402</v>
      </c>
      <c r="AB26" s="92"/>
      <c r="AD26" s="49" t="s">
        <v>388</v>
      </c>
      <c r="AE26" s="47" t="s">
        <v>340</v>
      </c>
    </row>
    <row r="27" spans="24:54" ht="50.1" customHeight="1" thickBot="1">
      <c r="Y27" s="45" t="s">
        <v>397</v>
      </c>
      <c r="Z27" s="49" t="s">
        <v>375</v>
      </c>
      <c r="AA27" s="45" t="s">
        <v>397</v>
      </c>
      <c r="AB27" s="92"/>
    </row>
    <row r="28" spans="24:54" ht="50.1" customHeight="1" thickBot="1">
      <c r="Y28" s="45" t="s">
        <v>395</v>
      </c>
      <c r="Z28" s="49" t="s">
        <v>396</v>
      </c>
      <c r="AA28" s="45" t="s">
        <v>395</v>
      </c>
      <c r="AB28" s="92"/>
      <c r="AD28" s="50"/>
    </row>
    <row r="29" spans="24:54" ht="50.1" customHeight="1" thickBot="1">
      <c r="Y29" s="45" t="s">
        <v>382</v>
      </c>
      <c r="Z29" s="49" t="s">
        <v>387</v>
      </c>
      <c r="AA29" s="45" t="s">
        <v>382</v>
      </c>
      <c r="AB29" s="92"/>
      <c r="AD29" s="92"/>
    </row>
    <row r="30" spans="24:54" ht="50.1" customHeight="1" thickBot="1">
      <c r="Y30" s="47" t="s">
        <v>378</v>
      </c>
      <c r="Z30" s="49" t="s">
        <v>401</v>
      </c>
      <c r="AA30" s="47" t="s">
        <v>378</v>
      </c>
      <c r="AB30" s="92"/>
      <c r="AD30" s="92"/>
    </row>
    <row r="31" spans="24:54" ht="50.1" customHeight="1">
      <c r="Y31" s="48" t="s">
        <v>347</v>
      </c>
      <c r="Z31" s="49" t="s">
        <v>320</v>
      </c>
      <c r="AA31" s="48" t="s">
        <v>347</v>
      </c>
      <c r="AB31" s="92"/>
      <c r="AD31" s="92"/>
    </row>
    <row r="32" spans="24:54" ht="50.1" customHeight="1">
      <c r="Y32" s="49" t="s">
        <v>327</v>
      </c>
      <c r="Z32" s="49" t="s">
        <v>319</v>
      </c>
      <c r="AA32" s="49" t="s">
        <v>327</v>
      </c>
      <c r="AB32" s="92"/>
      <c r="AD32" s="92"/>
    </row>
    <row r="33" spans="25:30" ht="50.1" customHeight="1">
      <c r="Y33" s="49" t="s">
        <v>396</v>
      </c>
      <c r="Z33" s="49" t="s">
        <v>374</v>
      </c>
      <c r="AA33" s="49" t="s">
        <v>396</v>
      </c>
      <c r="AB33" s="92"/>
      <c r="AD33" s="92"/>
    </row>
    <row r="34" spans="25:30" ht="50.1" customHeight="1">
      <c r="Y34" s="49" t="s">
        <v>387</v>
      </c>
      <c r="Z34" s="49" t="s">
        <v>388</v>
      </c>
      <c r="AA34" s="49" t="s">
        <v>387</v>
      </c>
      <c r="AB34" s="92"/>
      <c r="AD34" s="92"/>
    </row>
    <row r="35" spans="25:30" ht="50.1" customHeight="1">
      <c r="Y35" s="49" t="s">
        <v>401</v>
      </c>
      <c r="Z35" s="49" t="s">
        <v>371</v>
      </c>
      <c r="AA35" s="49" t="s">
        <v>401</v>
      </c>
      <c r="AB35" s="92"/>
      <c r="AD35" s="92"/>
    </row>
    <row r="36" spans="25:30" ht="50.1" customHeight="1" thickBot="1">
      <c r="Y36" s="49" t="s">
        <v>326</v>
      </c>
      <c r="Z36" s="50" t="s">
        <v>372</v>
      </c>
      <c r="AA36" s="49" t="s">
        <v>326</v>
      </c>
      <c r="AB36" s="92"/>
      <c r="AD36" s="92"/>
    </row>
    <row r="37" spans="25:30" ht="50.1" customHeight="1">
      <c r="Y37" s="91" t="s">
        <v>321</v>
      </c>
      <c r="AA37" s="91" t="s">
        <v>321</v>
      </c>
      <c r="AB37" s="93"/>
      <c r="AD37" s="93"/>
    </row>
    <row r="38" spans="25:30" ht="50.1" customHeight="1">
      <c r="Y38" s="49" t="s">
        <v>325</v>
      </c>
      <c r="AA38" s="49" t="s">
        <v>325</v>
      </c>
      <c r="AB38" s="92"/>
      <c r="AD38" s="92"/>
    </row>
    <row r="39" spans="25:30" ht="50.1" customHeight="1">
      <c r="Y39" s="49" t="s">
        <v>339</v>
      </c>
      <c r="AA39" s="49" t="s">
        <v>339</v>
      </c>
      <c r="AB39" s="92"/>
      <c r="AD39" s="92"/>
    </row>
    <row r="40" spans="25:30" ht="50.1" customHeight="1">
      <c r="Y40" s="49" t="s">
        <v>333</v>
      </c>
      <c r="AA40" s="49" t="s">
        <v>333</v>
      </c>
      <c r="AB40" s="92"/>
      <c r="AD40" s="92"/>
    </row>
    <row r="41" spans="25:30" ht="50.1" customHeight="1">
      <c r="Y41" s="49" t="s">
        <v>320</v>
      </c>
      <c r="AA41" s="49" t="s">
        <v>320</v>
      </c>
      <c r="AB41" s="92"/>
      <c r="AD41" s="92"/>
    </row>
    <row r="42" spans="25:30" ht="50.1" customHeight="1">
      <c r="Y42" s="49" t="s">
        <v>335</v>
      </c>
      <c r="AA42" s="49" t="s">
        <v>335</v>
      </c>
      <c r="AB42" s="92"/>
      <c r="AD42" s="92"/>
    </row>
    <row r="43" spans="25:30" ht="50.1" customHeight="1">
      <c r="Y43" s="49" t="s">
        <v>345</v>
      </c>
      <c r="AA43" s="49" t="s">
        <v>345</v>
      </c>
      <c r="AB43" s="92"/>
      <c r="AD43" s="92"/>
    </row>
    <row r="44" spans="25:30" ht="50.1" customHeight="1">
      <c r="Y44" s="49" t="s">
        <v>336</v>
      </c>
      <c r="AA44" s="49" t="s">
        <v>336</v>
      </c>
      <c r="AB44" s="92"/>
      <c r="AD44" s="92"/>
    </row>
    <row r="45" spans="25:30" ht="50.1" customHeight="1">
      <c r="Y45" s="49" t="s">
        <v>338</v>
      </c>
      <c r="AA45" s="49" t="s">
        <v>338</v>
      </c>
      <c r="AB45" s="92"/>
      <c r="AD45" s="92"/>
    </row>
    <row r="46" spans="25:30" ht="50.1" customHeight="1">
      <c r="Y46" s="49" t="s">
        <v>343</v>
      </c>
      <c r="AA46" s="49" t="s">
        <v>343</v>
      </c>
      <c r="AB46" s="92"/>
      <c r="AD46" s="92"/>
    </row>
    <row r="47" spans="25:30" ht="50.1" customHeight="1">
      <c r="Y47" s="49" t="s">
        <v>349</v>
      </c>
      <c r="AA47" s="49" t="s">
        <v>349</v>
      </c>
      <c r="AB47" s="92"/>
      <c r="AD47" s="92"/>
    </row>
    <row r="48" spans="25:30" ht="50.1" customHeight="1">
      <c r="Y48" s="49" t="s">
        <v>349</v>
      </c>
      <c r="AA48" s="49" t="s">
        <v>349</v>
      </c>
      <c r="AB48" s="92"/>
      <c r="AD48" s="92"/>
    </row>
    <row r="49" spans="25:30" ht="50.1" customHeight="1">
      <c r="Y49" s="49" t="s">
        <v>319</v>
      </c>
      <c r="AA49" s="49" t="s">
        <v>319</v>
      </c>
      <c r="AB49" s="92"/>
      <c r="AD49" s="92"/>
    </row>
    <row r="50" spans="25:30" ht="50.1" customHeight="1">
      <c r="Y50" s="49" t="s">
        <v>331</v>
      </c>
      <c r="AA50" s="49" t="s">
        <v>331</v>
      </c>
      <c r="AB50" s="92"/>
      <c r="AD50" s="92"/>
    </row>
    <row r="51" spans="25:30" ht="50.1" customHeight="1">
      <c r="Y51" s="49" t="s">
        <v>341</v>
      </c>
      <c r="AA51" s="49" t="s">
        <v>341</v>
      </c>
      <c r="AB51" s="92"/>
      <c r="AD51" s="92"/>
    </row>
    <row r="52" spans="25:30" ht="50.1" customHeight="1">
      <c r="Y52" s="49" t="s">
        <v>342</v>
      </c>
      <c r="AA52" s="49" t="s">
        <v>342</v>
      </c>
      <c r="AB52" s="92"/>
      <c r="AD52" s="92"/>
    </row>
    <row r="53" spans="25:30" ht="50.1" customHeight="1">
      <c r="Y53" s="49" t="s">
        <v>329</v>
      </c>
      <c r="AA53" s="49" t="s">
        <v>329</v>
      </c>
      <c r="AB53" s="92"/>
      <c r="AD53" s="92"/>
    </row>
    <row r="54" spans="25:30" ht="50.1" customHeight="1">
      <c r="Y54" s="49" t="s">
        <v>388</v>
      </c>
      <c r="AA54" s="49" t="s">
        <v>388</v>
      </c>
      <c r="AB54" s="92"/>
      <c r="AD54" s="92"/>
    </row>
    <row r="55" spans="25:30" ht="50.1" customHeight="1">
      <c r="Y55" s="49" t="s">
        <v>337</v>
      </c>
      <c r="AA55" s="49" t="s">
        <v>337</v>
      </c>
      <c r="AB55" s="92"/>
      <c r="AD55" s="92"/>
    </row>
    <row r="56" spans="25:30" ht="50.1" customHeight="1">
      <c r="Y56" s="49" t="s">
        <v>334</v>
      </c>
      <c r="AA56" s="49" t="s">
        <v>334</v>
      </c>
      <c r="AB56" s="92"/>
      <c r="AD56" s="92"/>
    </row>
    <row r="57" spans="25:30" ht="50.1" customHeight="1" thickBot="1">
      <c r="Y57" s="50" t="s">
        <v>348</v>
      </c>
      <c r="AA57" s="50" t="s">
        <v>348</v>
      </c>
      <c r="AB57" s="92"/>
      <c r="AD57" s="92"/>
    </row>
    <row r="58" spans="25:30" ht="50.1" customHeight="1">
      <c r="Y58" s="47" t="s">
        <v>340</v>
      </c>
      <c r="AA58" s="47" t="s">
        <v>340</v>
      </c>
      <c r="AB58" s="92"/>
      <c r="AD58" s="92"/>
    </row>
    <row r="59" spans="25:30" ht="50.1" customHeight="1"/>
    <row r="60" spans="25:30" ht="50.1" customHeight="1"/>
    <row r="61" spans="25:30" ht="50.1" customHeight="1"/>
    <row r="62" spans="25:30" ht="50.1" customHeight="1"/>
    <row r="63" spans="25:30" ht="50.1" customHeight="1"/>
    <row r="64" spans="25:30" ht="50.1" customHeight="1"/>
    <row r="65" ht="50.1" customHeight="1"/>
    <row r="66" ht="50.1" customHeight="1"/>
    <row r="67" ht="50.1" customHeight="1"/>
    <row r="68" ht="50.1" customHeight="1"/>
    <row r="69" ht="50.1" customHeight="1"/>
    <row r="70" ht="50.1" customHeight="1"/>
    <row r="71" ht="50.1" customHeight="1"/>
    <row r="72" ht="50.1" customHeight="1"/>
    <row r="73" ht="50.1" customHeight="1"/>
    <row r="74" ht="50.1" customHeight="1"/>
    <row r="75" ht="50.1" customHeight="1"/>
    <row r="76" ht="50.1" customHeight="1"/>
    <row r="77" ht="50.1" customHeight="1"/>
    <row r="78" ht="50.1" customHeight="1"/>
    <row r="79" ht="50.1" customHeight="1"/>
    <row r="80" ht="50.1" customHeight="1"/>
    <row r="81" ht="50.1" customHeight="1"/>
    <row r="82" ht="50.1" customHeight="1"/>
    <row r="83" ht="50.1" customHeight="1"/>
    <row r="84" ht="50.1" customHeight="1"/>
    <row r="85" ht="50.1" customHeight="1"/>
    <row r="86" ht="50.1" customHeight="1"/>
    <row r="87" ht="50.1" customHeight="1"/>
    <row r="88" ht="50.1" customHeight="1"/>
    <row r="89" ht="50.1" customHeight="1"/>
    <row r="90" ht="50.1" customHeight="1"/>
    <row r="91" ht="50.1" customHeight="1"/>
    <row r="92" ht="50.1" customHeight="1"/>
    <row r="93" ht="50.1" customHeight="1"/>
    <row r="94" ht="50.1" customHeight="1"/>
    <row r="95" ht="50.1" customHeight="1"/>
    <row r="96" ht="50.1" customHeight="1"/>
    <row r="97" ht="50.1" customHeight="1"/>
    <row r="98" ht="50.1" customHeight="1"/>
    <row r="99" ht="50.1" customHeight="1"/>
    <row r="100" ht="50.1" customHeight="1"/>
    <row r="101" ht="50.1" customHeight="1"/>
    <row r="102" ht="50.1" customHeight="1"/>
    <row r="103" ht="50.1" customHeight="1"/>
    <row r="104" ht="50.1" customHeight="1"/>
    <row r="105" ht="50.1" customHeight="1"/>
    <row r="106" ht="50.1" customHeight="1"/>
    <row r="107" ht="50.1" customHeight="1"/>
    <row r="112" ht="45.75" customHeight="1"/>
  </sheetData>
  <sortState ref="BM2:BM15">
    <sortCondition ref="BM2:BM15"/>
  </sortState>
  <mergeCells count="3">
    <mergeCell ref="AG1:AM1"/>
    <mergeCell ref="BH1:BJ1"/>
    <mergeCell ref="BD1:BF1"/>
  </mergeCells>
  <dataValidations count="1">
    <dataValidation type="list" allowBlank="1" showInputMessage="1" showErrorMessage="1" sqref="B2:B10">
      <formula1>$B$2:$B$10</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B3:I47"/>
  <sheetViews>
    <sheetView zoomScaleNormal="100" zoomScaleSheetLayoutView="90" workbookViewId="0">
      <selection activeCell="A3" sqref="A3"/>
    </sheetView>
  </sheetViews>
  <sheetFormatPr baseColWidth="10" defaultRowHeight="15"/>
  <cols>
    <col min="1" max="1" width="15.140625" customWidth="1"/>
    <col min="2" max="2" width="7.85546875" customWidth="1"/>
    <col min="3" max="3" width="15.5703125" customWidth="1"/>
    <col min="4" max="4" width="16.5703125" customWidth="1"/>
    <col min="5" max="5" width="19.42578125" customWidth="1"/>
    <col min="6" max="6" width="16.7109375" customWidth="1"/>
    <col min="7" max="7" width="19.85546875" customWidth="1"/>
    <col min="8" max="8" width="16.7109375" customWidth="1"/>
    <col min="9" max="9" width="26.42578125" bestFit="1" customWidth="1"/>
  </cols>
  <sheetData>
    <row r="3" spans="2:9" s="2" customFormat="1" ht="29.25" customHeight="1">
      <c r="B3" s="954" t="s">
        <v>30</v>
      </c>
      <c r="C3" s="956"/>
      <c r="D3" s="954" t="s">
        <v>305</v>
      </c>
      <c r="E3" s="955"/>
      <c r="F3" s="956"/>
      <c r="G3" s="952" t="s">
        <v>701</v>
      </c>
      <c r="H3" s="952"/>
    </row>
    <row r="4" spans="2:9" s="2" customFormat="1" ht="24" customHeight="1">
      <c r="B4" s="957"/>
      <c r="C4" s="959"/>
      <c r="D4" s="957"/>
      <c r="E4" s="958"/>
      <c r="F4" s="959"/>
      <c r="G4" s="952" t="s">
        <v>145</v>
      </c>
      <c r="H4" s="952"/>
    </row>
    <row r="5" spans="2:9" s="2" customFormat="1" ht="21" customHeight="1">
      <c r="B5" s="957"/>
      <c r="C5" s="959"/>
      <c r="D5" s="957"/>
      <c r="E5" s="958"/>
      <c r="F5" s="959"/>
      <c r="G5" s="953" t="s">
        <v>865</v>
      </c>
      <c r="H5" s="953"/>
    </row>
    <row r="6" spans="2:9" ht="30">
      <c r="B6" s="251" t="s">
        <v>866</v>
      </c>
      <c r="C6" s="961" t="s">
        <v>182</v>
      </c>
      <c r="D6" s="961"/>
      <c r="E6" s="251" t="s">
        <v>183</v>
      </c>
      <c r="F6" s="251" t="s">
        <v>184</v>
      </c>
      <c r="G6" s="251" t="s">
        <v>186</v>
      </c>
      <c r="H6" s="251" t="s">
        <v>185</v>
      </c>
      <c r="I6" s="237"/>
    </row>
    <row r="7" spans="2:9" ht="15.75">
      <c r="B7" s="250">
        <v>1</v>
      </c>
      <c r="C7" s="960" t="str">
        <f>'1. Riesgos Gestion y Corrup'!D14</f>
        <v>PDE-01
Posible pérdida de la certificación del Sistema de Gestión de la Calidad de la Entidad.</v>
      </c>
      <c r="D7" s="960"/>
      <c r="E7" s="198"/>
      <c r="F7" s="198"/>
      <c r="G7" s="198"/>
      <c r="H7" s="198"/>
      <c r="I7" s="238" t="str">
        <f>IF(COUNTIFS(E7:H7,"Si")=4," Riesgo de corrupción","")</f>
        <v/>
      </c>
    </row>
    <row r="8" spans="2:9" ht="15.75">
      <c r="B8" s="250">
        <v>2</v>
      </c>
      <c r="C8" s="960" t="str">
        <f>'1. Riesgos Gestion y Corrup'!D15</f>
        <v>PDE-02
Posibilidad de emitir informes con inconsistencias y fuera de términos.</v>
      </c>
      <c r="D8" s="960"/>
      <c r="E8" s="198"/>
      <c r="F8" s="198"/>
      <c r="G8" s="198"/>
      <c r="H8" s="198"/>
      <c r="I8" s="238" t="str">
        <f t="shared" ref="I8:I17" si="0">IF(COUNTIFS(E8:H8,"Si")=4," Riesgo de corrupción","")</f>
        <v/>
      </c>
    </row>
    <row r="9" spans="2:9" ht="15.75">
      <c r="B9" s="250">
        <v>3</v>
      </c>
      <c r="C9" s="960" t="str">
        <f>'1. Riesgos Gestion y Corrup'!D16</f>
        <v>PPCCPI-01
Inadecuada atención a los requerimientos presentados por la ciudadanía y el Concejo de Bogotá, (peticiones, quejas, reclamos, sugerencias - PQRS y proposiciones).</v>
      </c>
      <c r="D9" s="960"/>
      <c r="E9" s="198"/>
      <c r="F9" s="198"/>
      <c r="G9" s="198"/>
      <c r="H9" s="198"/>
      <c r="I9" s="238" t="str">
        <f t="shared" si="0"/>
        <v/>
      </c>
    </row>
    <row r="10" spans="2:9" ht="15.75">
      <c r="B10" s="250">
        <v>4</v>
      </c>
      <c r="C10" s="960" t="str">
        <f>'1. Riesgos Gestion y Corrup'!D18</f>
        <v>PPCCPI-02
Incumplimiento de las actividades relacionadas con acciones de diálogo, acciones de formación y medición de la percepción.</v>
      </c>
      <c r="D10" s="960"/>
      <c r="E10" s="198"/>
      <c r="F10" s="198"/>
      <c r="G10" s="198"/>
      <c r="H10" s="198"/>
      <c r="I10" s="238" t="str">
        <f t="shared" si="0"/>
        <v/>
      </c>
    </row>
    <row r="11" spans="2:9" ht="15.75">
      <c r="B11" s="250">
        <v>5</v>
      </c>
      <c r="C11" s="960" t="str">
        <f>'1. Riesgos Gestion y Corrup'!D19</f>
        <v>PPCCPI-03
Inadecuado manejo de la información relacionada con los resultados de la gestión institucional.</v>
      </c>
      <c r="D11" s="960"/>
      <c r="E11" s="198"/>
      <c r="F11" s="198"/>
      <c r="G11" s="198"/>
      <c r="H11" s="198"/>
      <c r="I11" s="238" t="str">
        <f t="shared" si="0"/>
        <v/>
      </c>
    </row>
    <row r="12" spans="2:9" ht="15.75">
      <c r="B12" s="250">
        <v>6</v>
      </c>
      <c r="C12" s="960" t="str">
        <f>'1. Riesgos Gestion y Corrup'!D20</f>
        <v xml:space="preserve">PEEPP -01
Sesgar intencionalmente el análisis de información en la elaboración de los informes, estudios y pronunciamientos del PEEPP, para favorecer a un tercero. </v>
      </c>
      <c r="D12" s="960"/>
      <c r="E12" s="198"/>
      <c r="F12" s="198"/>
      <c r="G12" s="198"/>
      <c r="H12" s="198"/>
      <c r="I12" s="238" t="str">
        <f t="shared" si="0"/>
        <v/>
      </c>
    </row>
    <row r="13" spans="2:9" ht="15.75">
      <c r="B13" s="250">
        <v>7</v>
      </c>
      <c r="C13" s="960" t="str">
        <f>'1. Riesgos Gestion y Corrup'!D21</f>
        <v>PEEPP -02
Incurrir en plagio o presentación de información no veraz en alguno de los informes, estudios y pronunciamientos generados en el Proceso Estudios de Economía y Política Pública.</v>
      </c>
      <c r="D13" s="960"/>
      <c r="E13" s="198"/>
      <c r="F13" s="198"/>
      <c r="G13" s="198"/>
      <c r="H13" s="198"/>
      <c r="I13" s="238" t="str">
        <f t="shared" si="0"/>
        <v/>
      </c>
    </row>
    <row r="14" spans="2:9" ht="15.75">
      <c r="B14" s="250">
        <v>8</v>
      </c>
      <c r="C14" s="960" t="str">
        <f>'1. Riesgos Gestion y Corrup'!D23</f>
        <v>PVCGF -01
Posibilidad de plagio en la elaboración de  informes de auditoría, pronunciamientos o cualquier documento oficial  al no citar fuentes bibliográfica de los textos e investigaciones consultadas.</v>
      </c>
      <c r="D14" s="960"/>
      <c r="E14" s="198"/>
      <c r="F14" s="198"/>
      <c r="G14" s="198"/>
      <c r="H14" s="198"/>
      <c r="I14" s="238" t="str">
        <f t="shared" si="0"/>
        <v/>
      </c>
    </row>
    <row r="15" spans="2:9" ht="15.75">
      <c r="B15" s="250">
        <v>9</v>
      </c>
      <c r="C15" s="960" t="str">
        <f>'1. Riesgos Gestion y Corrup'!D38</f>
        <v>PVCGF -02
Posibilidad de incumplir términos en cualquier actuación desarrollada en el proceso auditor.</v>
      </c>
      <c r="D15" s="960"/>
      <c r="E15" s="198"/>
      <c r="F15" s="198"/>
      <c r="G15" s="198"/>
      <c r="H15" s="198"/>
      <c r="I15" s="238" t="str">
        <f t="shared" si="0"/>
        <v/>
      </c>
    </row>
    <row r="16" spans="2:9" ht="15.75">
      <c r="B16" s="250">
        <v>10</v>
      </c>
      <c r="C16" s="960" t="str">
        <f>'1. Riesgos Gestion y Corrup'!D53</f>
        <v>PVCGF -03
Posible incumplimiento de términos para resolver los recursos de reposición y en subsidio de apelación en contra de acto administrativo que imponga una multa dentro de los procesos administrativos sancionatorios.</v>
      </c>
      <c r="D16" s="960"/>
      <c r="E16" s="198"/>
      <c r="F16" s="198"/>
      <c r="G16" s="198"/>
      <c r="H16" s="198"/>
      <c r="I16" s="238" t="str">
        <f t="shared" si="0"/>
        <v/>
      </c>
    </row>
    <row r="17" spans="2:9" ht="15.75">
      <c r="B17" s="250">
        <v>11</v>
      </c>
      <c r="C17" s="960" t="str">
        <f>'1. Riesgos Gestion y Corrup'!D54</f>
        <v>PVCGF -04
Posibilidad de omitir información que permita configurar presuntos hallazgos y no dar traslado a las autoridades competentes, o impedir el impulso propio en un proceso sancionatorio.</v>
      </c>
      <c r="D17" s="960"/>
      <c r="E17" s="198"/>
      <c r="F17" s="198"/>
      <c r="G17" s="198"/>
      <c r="H17" s="198"/>
      <c r="I17" s="238" t="str">
        <f t="shared" si="0"/>
        <v/>
      </c>
    </row>
    <row r="18" spans="2:9">
      <c r="B18" s="252"/>
      <c r="C18" s="962"/>
      <c r="D18" s="962"/>
      <c r="E18" s="252"/>
      <c r="F18" s="252"/>
      <c r="G18" s="252"/>
      <c r="H18" s="252"/>
    </row>
    <row r="19" spans="2:9">
      <c r="B19" s="962"/>
      <c r="C19" s="962"/>
      <c r="D19" s="252"/>
      <c r="E19" s="252"/>
      <c r="F19" s="252"/>
      <c r="G19" s="252"/>
      <c r="H19" s="194"/>
    </row>
    <row r="20" spans="2:9">
      <c r="B20" s="194"/>
      <c r="C20" s="194"/>
      <c r="D20" s="194"/>
      <c r="E20" s="194"/>
      <c r="F20" s="253"/>
      <c r="G20" s="194"/>
      <c r="H20" s="194"/>
    </row>
    <row r="21" spans="2:9">
      <c r="B21" s="194"/>
      <c r="C21" s="194"/>
      <c r="D21" s="194"/>
      <c r="E21" s="194"/>
      <c r="F21" s="194"/>
      <c r="G21" s="194"/>
      <c r="H21" s="194"/>
    </row>
    <row r="22" spans="2:9">
      <c r="B22" s="194"/>
      <c r="C22" s="194"/>
      <c r="D22" s="194"/>
      <c r="E22" s="194"/>
      <c r="F22" s="194"/>
      <c r="G22" s="194"/>
      <c r="H22" s="194"/>
    </row>
    <row r="23" spans="2:9">
      <c r="B23" s="194"/>
      <c r="C23" s="194"/>
      <c r="D23" s="194"/>
      <c r="E23" s="194"/>
      <c r="F23" s="194"/>
      <c r="G23" s="194"/>
      <c r="H23" s="194"/>
    </row>
    <row r="24" spans="2:9">
      <c r="B24" s="194"/>
      <c r="C24" s="194"/>
      <c r="D24" s="194"/>
      <c r="E24" s="194"/>
      <c r="F24" s="194"/>
      <c r="G24" s="194"/>
      <c r="H24" s="194"/>
    </row>
    <row r="25" spans="2:9">
      <c r="B25" s="194"/>
      <c r="C25" s="194"/>
      <c r="D25" s="194"/>
      <c r="E25" s="194"/>
      <c r="F25" s="194"/>
      <c r="G25" s="194"/>
      <c r="H25" s="194"/>
    </row>
    <row r="26" spans="2:9">
      <c r="B26" s="194"/>
      <c r="C26" s="194"/>
      <c r="D26" s="194"/>
      <c r="E26" s="194"/>
      <c r="F26" s="194"/>
      <c r="G26" s="194"/>
      <c r="H26" s="194"/>
    </row>
    <row r="27" spans="2:9">
      <c r="B27" s="194"/>
      <c r="C27" s="194"/>
      <c r="D27" s="194"/>
      <c r="E27" s="194"/>
      <c r="F27" s="194"/>
      <c r="G27" s="194"/>
      <c r="H27" s="194"/>
    </row>
    <row r="28" spans="2:9">
      <c r="B28" s="194"/>
      <c r="C28" s="194"/>
      <c r="D28" s="194"/>
      <c r="E28" s="194"/>
      <c r="F28" s="194"/>
      <c r="G28" s="194"/>
      <c r="H28" s="194"/>
    </row>
    <row r="29" spans="2:9">
      <c r="B29" s="194"/>
      <c r="C29" s="194"/>
      <c r="D29" s="194"/>
      <c r="E29" s="194"/>
      <c r="F29" s="194"/>
      <c r="G29" s="194"/>
      <c r="H29" s="194"/>
    </row>
    <row r="30" spans="2:9">
      <c r="B30" s="194"/>
      <c r="C30" s="194"/>
      <c r="D30" s="194"/>
      <c r="E30" s="194"/>
      <c r="F30" s="194"/>
      <c r="G30" s="194"/>
      <c r="H30" s="194"/>
    </row>
    <row r="31" spans="2:9">
      <c r="B31" s="194"/>
      <c r="C31" s="194"/>
      <c r="D31" s="194"/>
      <c r="E31" s="194"/>
      <c r="F31" s="194"/>
      <c r="G31" s="194"/>
      <c r="H31" s="194"/>
    </row>
    <row r="32" spans="2:9">
      <c r="B32" s="194"/>
      <c r="C32" s="194"/>
      <c r="D32" s="194"/>
      <c r="E32" s="194"/>
      <c r="F32" s="194"/>
      <c r="G32" s="194"/>
      <c r="H32" s="194"/>
    </row>
    <row r="33" spans="2:8">
      <c r="B33" s="194"/>
      <c r="C33" s="194"/>
      <c r="D33" s="194"/>
      <c r="E33" s="194"/>
      <c r="F33" s="194"/>
      <c r="G33" s="194"/>
      <c r="H33" s="194"/>
    </row>
    <row r="34" spans="2:8">
      <c r="B34" s="194"/>
      <c r="C34" s="194"/>
      <c r="D34" s="194"/>
      <c r="E34" s="194"/>
      <c r="F34" s="194"/>
      <c r="G34" s="194"/>
      <c r="H34" s="194"/>
    </row>
    <row r="35" spans="2:8">
      <c r="B35" s="194"/>
      <c r="C35" s="194"/>
      <c r="D35" s="194"/>
      <c r="E35" s="194"/>
      <c r="F35" s="194"/>
      <c r="G35" s="194"/>
      <c r="H35" s="194"/>
    </row>
    <row r="36" spans="2:8">
      <c r="B36" s="194"/>
      <c r="C36" s="194"/>
      <c r="D36" s="194"/>
      <c r="E36" s="194"/>
      <c r="F36" s="194"/>
      <c r="G36" s="194"/>
      <c r="H36" s="194"/>
    </row>
    <row r="37" spans="2:8">
      <c r="B37" s="194"/>
      <c r="C37" s="194"/>
      <c r="D37" s="194"/>
      <c r="E37" s="194"/>
      <c r="F37" s="194"/>
      <c r="G37" s="194"/>
      <c r="H37" s="194"/>
    </row>
    <row r="38" spans="2:8">
      <c r="B38" s="194"/>
      <c r="C38" s="194"/>
      <c r="D38" s="194"/>
      <c r="E38" s="194"/>
      <c r="F38" s="194"/>
      <c r="G38" s="194"/>
      <c r="H38" s="194"/>
    </row>
    <row r="39" spans="2:8">
      <c r="B39" s="194"/>
      <c r="C39" s="194"/>
      <c r="D39" s="194"/>
      <c r="E39" s="194"/>
      <c r="F39" s="194"/>
      <c r="G39" s="194"/>
      <c r="H39" s="194"/>
    </row>
    <row r="40" spans="2:8">
      <c r="B40" s="194"/>
      <c r="C40" s="194"/>
      <c r="D40" s="194"/>
      <c r="E40" s="194"/>
      <c r="F40" s="194"/>
      <c r="G40" s="194"/>
      <c r="H40" s="194"/>
    </row>
    <row r="41" spans="2:8">
      <c r="B41" s="194"/>
      <c r="C41" s="194"/>
      <c r="D41" s="194"/>
      <c r="E41" s="194"/>
      <c r="F41" s="194"/>
      <c r="G41" s="194"/>
      <c r="H41" s="194"/>
    </row>
    <row r="42" spans="2:8">
      <c r="B42" s="194"/>
      <c r="C42" s="194"/>
      <c r="D42" s="194"/>
      <c r="E42" s="194"/>
      <c r="F42" s="194"/>
      <c r="G42" s="194"/>
      <c r="H42" s="194"/>
    </row>
    <row r="43" spans="2:8">
      <c r="B43" s="194"/>
      <c r="C43" s="194"/>
      <c r="D43" s="194"/>
      <c r="E43" s="194"/>
      <c r="F43" s="194"/>
      <c r="G43" s="194"/>
      <c r="H43" s="194"/>
    </row>
    <row r="44" spans="2:8">
      <c r="B44" s="194"/>
      <c r="C44" s="194"/>
      <c r="D44" s="194"/>
      <c r="E44" s="194"/>
      <c r="F44" s="194"/>
      <c r="G44" s="194"/>
      <c r="H44" s="194"/>
    </row>
    <row r="45" spans="2:8">
      <c r="B45" s="194"/>
      <c r="C45" s="194"/>
      <c r="D45" s="194"/>
      <c r="E45" s="194"/>
      <c r="F45" s="194"/>
      <c r="G45" s="194"/>
      <c r="H45" s="194"/>
    </row>
    <row r="46" spans="2:8">
      <c r="B46" s="194"/>
      <c r="C46" s="194"/>
      <c r="D46" s="194"/>
      <c r="E46" s="194"/>
      <c r="F46" s="194"/>
      <c r="G46" s="194"/>
      <c r="H46" s="194"/>
    </row>
    <row r="47" spans="2:8">
      <c r="B47" s="194"/>
      <c r="C47" s="194"/>
      <c r="D47" s="194"/>
      <c r="E47" s="194"/>
      <c r="F47" s="194"/>
      <c r="G47" s="194"/>
      <c r="H47" s="194"/>
    </row>
  </sheetData>
  <sheetProtection password="E0DB" sheet="1" objects="1" scenarios="1" formatCells="0" formatColumns="0" formatRows="0" insertRows="0" deleteRows="0" sort="0" autoFilter="0"/>
  <mergeCells count="19">
    <mergeCell ref="B19:C19"/>
    <mergeCell ref="C12:D12"/>
    <mergeCell ref="C13:D13"/>
    <mergeCell ref="C14:D14"/>
    <mergeCell ref="C15:D15"/>
    <mergeCell ref="C16:D16"/>
    <mergeCell ref="C17:D17"/>
    <mergeCell ref="C18:D18"/>
    <mergeCell ref="C9:D9"/>
    <mergeCell ref="C10:D10"/>
    <mergeCell ref="C11:D11"/>
    <mergeCell ref="C6:D6"/>
    <mergeCell ref="C7:D7"/>
    <mergeCell ref="C8:D8"/>
    <mergeCell ref="G3:H3"/>
    <mergeCell ref="G4:H4"/>
    <mergeCell ref="G5:H5"/>
    <mergeCell ref="D3:F5"/>
    <mergeCell ref="B3:C5"/>
  </mergeCells>
  <pageMargins left="0.7" right="0.7" top="0.75" bottom="0.75" header="0.3" footer="0.3"/>
  <pageSetup scale="61" orientation="portrait" horizontalDpi="4294967293" verticalDpi="0" r:id="rId1"/>
  <rowBreaks count="1" manualBreakCount="1">
    <brk id="18"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7" r:id="rId4" name="Button 3">
              <controlPr defaultSize="0" print="0" autoFill="0" autoPict="0" macro="[0]!Bt_inicio_ries_corrp">
                <anchor moveWithCells="1" sizeWithCells="1">
                  <from>
                    <xdr:col>0</xdr:col>
                    <xdr:colOff>114300</xdr:colOff>
                    <xdr:row>1</xdr:row>
                    <xdr:rowOff>180975</xdr:rowOff>
                  </from>
                  <to>
                    <xdr:col>0</xdr:col>
                    <xdr:colOff>876300</xdr:colOff>
                    <xdr:row>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PARAMETROS!$F$2:$F$3</xm:f>
          </x14:formula1>
          <xm:sqref>E7:H17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92D050"/>
  </sheetPr>
  <dimension ref="A1:BI56"/>
  <sheetViews>
    <sheetView view="pageBreakPreview" topLeftCell="BD33" zoomScale="70" zoomScaleNormal="80" zoomScaleSheetLayoutView="70" zoomScalePageLayoutView="50" workbookViewId="0">
      <selection activeCell="BG48" sqref="BG48:BG50"/>
    </sheetView>
  </sheetViews>
  <sheetFormatPr baseColWidth="10" defaultRowHeight="12.75"/>
  <cols>
    <col min="1" max="1" width="20.85546875" style="2" customWidth="1"/>
    <col min="2" max="2" width="15.85546875" style="2" customWidth="1"/>
    <col min="3" max="3" width="22.5703125" style="2" customWidth="1"/>
    <col min="4" max="4" width="24.7109375" style="2" customWidth="1"/>
    <col min="5" max="5" width="21.42578125" style="2" customWidth="1"/>
    <col min="6" max="6" width="27.140625" style="2" customWidth="1"/>
    <col min="7" max="7" width="26.42578125" style="2" customWidth="1"/>
    <col min="8" max="8" width="17.85546875" style="2" customWidth="1"/>
    <col min="9" max="9" width="21.5703125" style="2" customWidth="1"/>
    <col min="10" max="10" width="36.85546875" style="2" customWidth="1"/>
    <col min="11" max="11" width="34.28515625" style="2" customWidth="1"/>
    <col min="12" max="12" width="5.42578125" style="2" customWidth="1"/>
    <col min="13" max="13" width="7.140625" style="2" customWidth="1"/>
    <col min="14" max="14" width="23.28515625" style="2" customWidth="1"/>
    <col min="15" max="15" width="31" style="2" customWidth="1"/>
    <col min="16" max="16" width="44.7109375" style="2" customWidth="1"/>
    <col min="17" max="17" width="33" style="99" customWidth="1"/>
    <col min="18" max="18" width="23.28515625" style="99" customWidth="1"/>
    <col min="19" max="19" width="30.5703125" style="99" customWidth="1"/>
    <col min="20" max="20" width="23.28515625" style="99" customWidth="1"/>
    <col min="21" max="21" width="36.42578125" style="99" customWidth="1"/>
    <col min="22" max="22" width="23.28515625" style="99" customWidth="1"/>
    <col min="23" max="23" width="39.7109375" style="99" customWidth="1"/>
    <col min="24" max="24" width="23.28515625" style="99" customWidth="1"/>
    <col min="25" max="25" width="36.28515625" style="99" customWidth="1"/>
    <col min="26" max="26" width="23.28515625" style="99" customWidth="1"/>
    <col min="27" max="27" width="39.7109375" style="99" customWidth="1"/>
    <col min="28" max="28" width="20" style="99" customWidth="1"/>
    <col min="29" max="29" width="34.5703125" style="99" customWidth="1"/>
    <col min="30" max="30" width="20" style="99" customWidth="1"/>
    <col min="31" max="31" width="17.28515625" style="99" customWidth="1"/>
    <col min="32" max="32" width="20" style="99" customWidth="1"/>
    <col min="33" max="33" width="23" style="99" customWidth="1"/>
    <col min="34" max="34" width="22.42578125" style="99" customWidth="1"/>
    <col min="35" max="37" width="17.28515625" style="99" customWidth="1"/>
    <col min="38" max="38" width="26.7109375" style="99" customWidth="1"/>
    <col min="39" max="39" width="14.85546875" style="99" customWidth="1"/>
    <col min="40" max="41" width="26.7109375" style="99" customWidth="1"/>
    <col min="42" max="42" width="22.5703125" style="99" customWidth="1"/>
    <col min="43" max="43" width="23.28515625" style="99" customWidth="1"/>
    <col min="44" max="44" width="18" style="2" customWidth="1"/>
    <col min="45" max="45" width="21" style="2" customWidth="1"/>
    <col min="46" max="46" width="7.140625" style="2" customWidth="1"/>
    <col min="47" max="47" width="6.7109375" style="2" customWidth="1"/>
    <col min="48" max="48" width="17.42578125" style="2" customWidth="1"/>
    <col min="49" max="49" width="22" style="2" customWidth="1"/>
    <col min="50" max="50" width="21.85546875" style="2" customWidth="1"/>
    <col min="51" max="51" width="25.5703125" style="2" customWidth="1"/>
    <col min="52" max="52" width="29.85546875" style="2" customWidth="1"/>
    <col min="53" max="53" width="20.85546875" style="2" customWidth="1"/>
    <col min="54" max="54" width="29.85546875" style="2" customWidth="1"/>
    <col min="55" max="55" width="12.7109375" style="2" customWidth="1"/>
    <col min="56" max="56" width="14.85546875" style="2" customWidth="1"/>
    <col min="57" max="57" width="107" style="2" customWidth="1"/>
    <col min="58" max="58" width="11.42578125" style="2" customWidth="1"/>
    <col min="59" max="59" width="143.85546875" style="2" customWidth="1"/>
    <col min="60" max="60" width="16.28515625" style="2" customWidth="1"/>
    <col min="61" max="61" width="93.5703125" style="2" customWidth="1"/>
    <col min="62" max="292" width="11.42578125" style="2"/>
    <col min="293" max="293" width="15.7109375" style="2" customWidth="1"/>
    <col min="294" max="294" width="10.28515625" style="2" customWidth="1"/>
    <col min="295" max="295" width="16.42578125" style="2" customWidth="1"/>
    <col min="296" max="296" width="18.140625" style="2" customWidth="1"/>
    <col min="297" max="297" width="26.7109375" style="2" customWidth="1"/>
    <col min="298" max="299" width="11.42578125" style="2" customWidth="1"/>
    <col min="300" max="300" width="14.28515625" style="2" customWidth="1"/>
    <col min="301" max="301" width="25" style="2" customWidth="1"/>
    <col min="302" max="303" width="11.42578125" style="2" customWidth="1"/>
    <col min="304" max="304" width="19.7109375" style="2" customWidth="1"/>
    <col min="305" max="305" width="11.42578125" style="2" customWidth="1"/>
    <col min="306" max="306" width="14.7109375" style="2" customWidth="1"/>
    <col min="307" max="313" width="11.42578125" style="2" customWidth="1"/>
    <col min="314" max="314" width="33.5703125" style="2" customWidth="1"/>
    <col min="315" max="548" width="11.42578125" style="2"/>
    <col min="549" max="549" width="15.7109375" style="2" customWidth="1"/>
    <col min="550" max="550" width="10.28515625" style="2" customWidth="1"/>
    <col min="551" max="551" width="16.42578125" style="2" customWidth="1"/>
    <col min="552" max="552" width="18.140625" style="2" customWidth="1"/>
    <col min="553" max="553" width="26.7109375" style="2" customWidth="1"/>
    <col min="554" max="555" width="11.42578125" style="2" customWidth="1"/>
    <col min="556" max="556" width="14.28515625" style="2" customWidth="1"/>
    <col min="557" max="557" width="25" style="2" customWidth="1"/>
    <col min="558" max="559" width="11.42578125" style="2" customWidth="1"/>
    <col min="560" max="560" width="19.7109375" style="2" customWidth="1"/>
    <col min="561" max="561" width="11.42578125" style="2" customWidth="1"/>
    <col min="562" max="562" width="14.7109375" style="2" customWidth="1"/>
    <col min="563" max="569" width="11.42578125" style="2" customWidth="1"/>
    <col min="570" max="570" width="33.5703125" style="2" customWidth="1"/>
    <col min="571" max="804" width="11.42578125" style="2"/>
    <col min="805" max="805" width="15.7109375" style="2" customWidth="1"/>
    <col min="806" max="806" width="10.28515625" style="2" customWidth="1"/>
    <col min="807" max="807" width="16.42578125" style="2" customWidth="1"/>
    <col min="808" max="808" width="18.140625" style="2" customWidth="1"/>
    <col min="809" max="809" width="26.7109375" style="2" customWidth="1"/>
    <col min="810" max="811" width="11.42578125" style="2" customWidth="1"/>
    <col min="812" max="812" width="14.28515625" style="2" customWidth="1"/>
    <col min="813" max="813" width="25" style="2" customWidth="1"/>
    <col min="814" max="815" width="11.42578125" style="2" customWidth="1"/>
    <col min="816" max="816" width="19.7109375" style="2" customWidth="1"/>
    <col min="817" max="817" width="11.42578125" style="2" customWidth="1"/>
    <col min="818" max="818" width="14.7109375" style="2" customWidth="1"/>
    <col min="819" max="825" width="11.42578125" style="2" customWidth="1"/>
    <col min="826" max="826" width="33.5703125" style="2" customWidth="1"/>
    <col min="827" max="1060" width="11.42578125" style="2"/>
    <col min="1061" max="1061" width="15.7109375" style="2" customWidth="1"/>
    <col min="1062" max="1062" width="10.28515625" style="2" customWidth="1"/>
    <col min="1063" max="1063" width="16.42578125" style="2" customWidth="1"/>
    <col min="1064" max="1064" width="18.140625" style="2" customWidth="1"/>
    <col min="1065" max="1065" width="26.7109375" style="2" customWidth="1"/>
    <col min="1066" max="1067" width="11.42578125" style="2" customWidth="1"/>
    <col min="1068" max="1068" width="14.28515625" style="2" customWidth="1"/>
    <col min="1069" max="1069" width="25" style="2" customWidth="1"/>
    <col min="1070" max="1071" width="11.42578125" style="2" customWidth="1"/>
    <col min="1072" max="1072" width="19.7109375" style="2" customWidth="1"/>
    <col min="1073" max="1073" width="11.42578125" style="2" customWidth="1"/>
    <col min="1074" max="1074" width="14.7109375" style="2" customWidth="1"/>
    <col min="1075" max="1081" width="11.42578125" style="2" customWidth="1"/>
    <col min="1082" max="1082" width="33.5703125" style="2" customWidth="1"/>
    <col min="1083" max="1316" width="11.42578125" style="2"/>
    <col min="1317" max="1317" width="15.7109375" style="2" customWidth="1"/>
    <col min="1318" max="1318" width="10.28515625" style="2" customWidth="1"/>
    <col min="1319" max="1319" width="16.42578125" style="2" customWidth="1"/>
    <col min="1320" max="1320" width="18.140625" style="2" customWidth="1"/>
    <col min="1321" max="1321" width="26.7109375" style="2" customWidth="1"/>
    <col min="1322" max="1323" width="11.42578125" style="2" customWidth="1"/>
    <col min="1324" max="1324" width="14.28515625" style="2" customWidth="1"/>
    <col min="1325" max="1325" width="25" style="2" customWidth="1"/>
    <col min="1326" max="1327" width="11.42578125" style="2" customWidth="1"/>
    <col min="1328" max="1328" width="19.7109375" style="2" customWidth="1"/>
    <col min="1329" max="1329" width="11.42578125" style="2" customWidth="1"/>
    <col min="1330" max="1330" width="14.7109375" style="2" customWidth="1"/>
    <col min="1331" max="1337" width="11.42578125" style="2" customWidth="1"/>
    <col min="1338" max="1338" width="33.5703125" style="2" customWidth="1"/>
    <col min="1339" max="1572" width="11.42578125" style="2"/>
    <col min="1573" max="1573" width="15.7109375" style="2" customWidth="1"/>
    <col min="1574" max="1574" width="10.28515625" style="2" customWidth="1"/>
    <col min="1575" max="1575" width="16.42578125" style="2" customWidth="1"/>
    <col min="1576" max="1576" width="18.140625" style="2" customWidth="1"/>
    <col min="1577" max="1577" width="26.7109375" style="2" customWidth="1"/>
    <col min="1578" max="1579" width="11.42578125" style="2" customWidth="1"/>
    <col min="1580" max="1580" width="14.28515625" style="2" customWidth="1"/>
    <col min="1581" max="1581" width="25" style="2" customWidth="1"/>
    <col min="1582" max="1583" width="11.42578125" style="2" customWidth="1"/>
    <col min="1584" max="1584" width="19.7109375" style="2" customWidth="1"/>
    <col min="1585" max="1585" width="11.42578125" style="2" customWidth="1"/>
    <col min="1586" max="1586" width="14.7109375" style="2" customWidth="1"/>
    <col min="1587" max="1593" width="11.42578125" style="2" customWidth="1"/>
    <col min="1594" max="1594" width="33.5703125" style="2" customWidth="1"/>
    <col min="1595" max="1828" width="11.42578125" style="2"/>
    <col min="1829" max="1829" width="15.7109375" style="2" customWidth="1"/>
    <col min="1830" max="1830" width="10.28515625" style="2" customWidth="1"/>
    <col min="1831" max="1831" width="16.42578125" style="2" customWidth="1"/>
    <col min="1832" max="1832" width="18.140625" style="2" customWidth="1"/>
    <col min="1833" max="1833" width="26.7109375" style="2" customWidth="1"/>
    <col min="1834" max="1835" width="11.42578125" style="2" customWidth="1"/>
    <col min="1836" max="1836" width="14.28515625" style="2" customWidth="1"/>
    <col min="1837" max="1837" width="25" style="2" customWidth="1"/>
    <col min="1838" max="1839" width="11.42578125" style="2" customWidth="1"/>
    <col min="1840" max="1840" width="19.7109375" style="2" customWidth="1"/>
    <col min="1841" max="1841" width="11.42578125" style="2" customWidth="1"/>
    <col min="1842" max="1842" width="14.7109375" style="2" customWidth="1"/>
    <col min="1843" max="1849" width="11.42578125" style="2" customWidth="1"/>
    <col min="1850" max="1850" width="33.5703125" style="2" customWidth="1"/>
    <col min="1851" max="2084" width="11.42578125" style="2"/>
    <col min="2085" max="2085" width="15.7109375" style="2" customWidth="1"/>
    <col min="2086" max="2086" width="10.28515625" style="2" customWidth="1"/>
    <col min="2087" max="2087" width="16.42578125" style="2" customWidth="1"/>
    <col min="2088" max="2088" width="18.140625" style="2" customWidth="1"/>
    <col min="2089" max="2089" width="26.7109375" style="2" customWidth="1"/>
    <col min="2090" max="2091" width="11.42578125" style="2" customWidth="1"/>
    <col min="2092" max="2092" width="14.28515625" style="2" customWidth="1"/>
    <col min="2093" max="2093" width="25" style="2" customWidth="1"/>
    <col min="2094" max="2095" width="11.42578125" style="2" customWidth="1"/>
    <col min="2096" max="2096" width="19.7109375" style="2" customWidth="1"/>
    <col min="2097" max="2097" width="11.42578125" style="2" customWidth="1"/>
    <col min="2098" max="2098" width="14.7109375" style="2" customWidth="1"/>
    <col min="2099" max="2105" width="11.42578125" style="2" customWidth="1"/>
    <col min="2106" max="2106" width="33.5703125" style="2" customWidth="1"/>
    <col min="2107" max="2340" width="11.42578125" style="2"/>
    <col min="2341" max="2341" width="15.7109375" style="2" customWidth="1"/>
    <col min="2342" max="2342" width="10.28515625" style="2" customWidth="1"/>
    <col min="2343" max="2343" width="16.42578125" style="2" customWidth="1"/>
    <col min="2344" max="2344" width="18.140625" style="2" customWidth="1"/>
    <col min="2345" max="2345" width="26.7109375" style="2" customWidth="1"/>
    <col min="2346" max="2347" width="11.42578125" style="2" customWidth="1"/>
    <col min="2348" max="2348" width="14.28515625" style="2" customWidth="1"/>
    <col min="2349" max="2349" width="25" style="2" customWidth="1"/>
    <col min="2350" max="2351" width="11.42578125" style="2" customWidth="1"/>
    <col min="2352" max="2352" width="19.7109375" style="2" customWidth="1"/>
    <col min="2353" max="2353" width="11.42578125" style="2" customWidth="1"/>
    <col min="2354" max="2354" width="14.7109375" style="2" customWidth="1"/>
    <col min="2355" max="2361" width="11.42578125" style="2" customWidth="1"/>
    <col min="2362" max="2362" width="33.5703125" style="2" customWidth="1"/>
    <col min="2363" max="2596" width="11.42578125" style="2"/>
    <col min="2597" max="2597" width="15.7109375" style="2" customWidth="1"/>
    <col min="2598" max="2598" width="10.28515625" style="2" customWidth="1"/>
    <col min="2599" max="2599" width="16.42578125" style="2" customWidth="1"/>
    <col min="2600" max="2600" width="18.140625" style="2" customWidth="1"/>
    <col min="2601" max="2601" width="26.7109375" style="2" customWidth="1"/>
    <col min="2602" max="2603" width="11.42578125" style="2" customWidth="1"/>
    <col min="2604" max="2604" width="14.28515625" style="2" customWidth="1"/>
    <col min="2605" max="2605" width="25" style="2" customWidth="1"/>
    <col min="2606" max="2607" width="11.42578125" style="2" customWidth="1"/>
    <col min="2608" max="2608" width="19.7109375" style="2" customWidth="1"/>
    <col min="2609" max="2609" width="11.42578125" style="2" customWidth="1"/>
    <col min="2610" max="2610" width="14.7109375" style="2" customWidth="1"/>
    <col min="2611" max="2617" width="11.42578125" style="2" customWidth="1"/>
    <col min="2618" max="2618" width="33.5703125" style="2" customWidth="1"/>
    <col min="2619" max="2852" width="11.42578125" style="2"/>
    <col min="2853" max="2853" width="15.7109375" style="2" customWidth="1"/>
    <col min="2854" max="2854" width="10.28515625" style="2" customWidth="1"/>
    <col min="2855" max="2855" width="16.42578125" style="2" customWidth="1"/>
    <col min="2856" max="2856" width="18.140625" style="2" customWidth="1"/>
    <col min="2857" max="2857" width="26.7109375" style="2" customWidth="1"/>
    <col min="2858" max="2859" width="11.42578125" style="2" customWidth="1"/>
    <col min="2860" max="2860" width="14.28515625" style="2" customWidth="1"/>
    <col min="2861" max="2861" width="25" style="2" customWidth="1"/>
    <col min="2862" max="2863" width="11.42578125" style="2" customWidth="1"/>
    <col min="2864" max="2864" width="19.7109375" style="2" customWidth="1"/>
    <col min="2865" max="2865" width="11.42578125" style="2" customWidth="1"/>
    <col min="2866" max="2866" width="14.7109375" style="2" customWidth="1"/>
    <col min="2867" max="2873" width="11.42578125" style="2" customWidth="1"/>
    <col min="2874" max="2874" width="33.5703125" style="2" customWidth="1"/>
    <col min="2875" max="3108" width="11.42578125" style="2"/>
    <col min="3109" max="3109" width="15.7109375" style="2" customWidth="1"/>
    <col min="3110" max="3110" width="10.28515625" style="2" customWidth="1"/>
    <col min="3111" max="3111" width="16.42578125" style="2" customWidth="1"/>
    <col min="3112" max="3112" width="18.140625" style="2" customWidth="1"/>
    <col min="3113" max="3113" width="26.7109375" style="2" customWidth="1"/>
    <col min="3114" max="3115" width="11.42578125" style="2" customWidth="1"/>
    <col min="3116" max="3116" width="14.28515625" style="2" customWidth="1"/>
    <col min="3117" max="3117" width="25" style="2" customWidth="1"/>
    <col min="3118" max="3119" width="11.42578125" style="2" customWidth="1"/>
    <col min="3120" max="3120" width="19.7109375" style="2" customWidth="1"/>
    <col min="3121" max="3121" width="11.42578125" style="2" customWidth="1"/>
    <col min="3122" max="3122" width="14.7109375" style="2" customWidth="1"/>
    <col min="3123" max="3129" width="11.42578125" style="2" customWidth="1"/>
    <col min="3130" max="3130" width="33.5703125" style="2" customWidth="1"/>
    <col min="3131" max="3364" width="11.42578125" style="2"/>
    <col min="3365" max="3365" width="15.7109375" style="2" customWidth="1"/>
    <col min="3366" max="3366" width="10.28515625" style="2" customWidth="1"/>
    <col min="3367" max="3367" width="16.42578125" style="2" customWidth="1"/>
    <col min="3368" max="3368" width="18.140625" style="2" customWidth="1"/>
    <col min="3369" max="3369" width="26.7109375" style="2" customWidth="1"/>
    <col min="3370" max="3371" width="11.42578125" style="2" customWidth="1"/>
    <col min="3372" max="3372" width="14.28515625" style="2" customWidth="1"/>
    <col min="3373" max="3373" width="25" style="2" customWidth="1"/>
    <col min="3374" max="3375" width="11.42578125" style="2" customWidth="1"/>
    <col min="3376" max="3376" width="19.7109375" style="2" customWidth="1"/>
    <col min="3377" max="3377" width="11.42578125" style="2" customWidth="1"/>
    <col min="3378" max="3378" width="14.7109375" style="2" customWidth="1"/>
    <col min="3379" max="3385" width="11.42578125" style="2" customWidth="1"/>
    <col min="3386" max="3386" width="33.5703125" style="2" customWidth="1"/>
    <col min="3387" max="3620" width="11.42578125" style="2"/>
    <col min="3621" max="3621" width="15.7109375" style="2" customWidth="1"/>
    <col min="3622" max="3622" width="10.28515625" style="2" customWidth="1"/>
    <col min="3623" max="3623" width="16.42578125" style="2" customWidth="1"/>
    <col min="3624" max="3624" width="18.140625" style="2" customWidth="1"/>
    <col min="3625" max="3625" width="26.7109375" style="2" customWidth="1"/>
    <col min="3626" max="3627" width="11.42578125" style="2" customWidth="1"/>
    <col min="3628" max="3628" width="14.28515625" style="2" customWidth="1"/>
    <col min="3629" max="3629" width="25" style="2" customWidth="1"/>
    <col min="3630" max="3631" width="11.42578125" style="2" customWidth="1"/>
    <col min="3632" max="3632" width="19.7109375" style="2" customWidth="1"/>
    <col min="3633" max="3633" width="11.42578125" style="2" customWidth="1"/>
    <col min="3634" max="3634" width="14.7109375" style="2" customWidth="1"/>
    <col min="3635" max="3641" width="11.42578125" style="2" customWidth="1"/>
    <col min="3642" max="3642" width="33.5703125" style="2" customWidth="1"/>
    <col min="3643" max="3876" width="11.42578125" style="2"/>
    <col min="3877" max="3877" width="15.7109375" style="2" customWidth="1"/>
    <col min="3878" max="3878" width="10.28515625" style="2" customWidth="1"/>
    <col min="3879" max="3879" width="16.42578125" style="2" customWidth="1"/>
    <col min="3880" max="3880" width="18.140625" style="2" customWidth="1"/>
    <col min="3881" max="3881" width="26.7109375" style="2" customWidth="1"/>
    <col min="3882" max="3883" width="11.42578125" style="2" customWidth="1"/>
    <col min="3884" max="3884" width="14.28515625" style="2" customWidth="1"/>
    <col min="3885" max="3885" width="25" style="2" customWidth="1"/>
    <col min="3886" max="3887" width="11.42578125" style="2" customWidth="1"/>
    <col min="3888" max="3888" width="19.7109375" style="2" customWidth="1"/>
    <col min="3889" max="3889" width="11.42578125" style="2" customWidth="1"/>
    <col min="3890" max="3890" width="14.7109375" style="2" customWidth="1"/>
    <col min="3891" max="3897" width="11.42578125" style="2" customWidth="1"/>
    <col min="3898" max="3898" width="33.5703125" style="2" customWidth="1"/>
    <col min="3899" max="4132" width="11.42578125" style="2"/>
    <col min="4133" max="4133" width="15.7109375" style="2" customWidth="1"/>
    <col min="4134" max="4134" width="10.28515625" style="2" customWidth="1"/>
    <col min="4135" max="4135" width="16.42578125" style="2" customWidth="1"/>
    <col min="4136" max="4136" width="18.140625" style="2" customWidth="1"/>
    <col min="4137" max="4137" width="26.7109375" style="2" customWidth="1"/>
    <col min="4138" max="4139" width="11.42578125" style="2" customWidth="1"/>
    <col min="4140" max="4140" width="14.28515625" style="2" customWidth="1"/>
    <col min="4141" max="4141" width="25" style="2" customWidth="1"/>
    <col min="4142" max="4143" width="11.42578125" style="2" customWidth="1"/>
    <col min="4144" max="4144" width="19.7109375" style="2" customWidth="1"/>
    <col min="4145" max="4145" width="11.42578125" style="2" customWidth="1"/>
    <col min="4146" max="4146" width="14.7109375" style="2" customWidth="1"/>
    <col min="4147" max="4153" width="11.42578125" style="2" customWidth="1"/>
    <col min="4154" max="4154" width="33.5703125" style="2" customWidth="1"/>
    <col min="4155" max="4388" width="11.42578125" style="2"/>
    <col min="4389" max="4389" width="15.7109375" style="2" customWidth="1"/>
    <col min="4390" max="4390" width="10.28515625" style="2" customWidth="1"/>
    <col min="4391" max="4391" width="16.42578125" style="2" customWidth="1"/>
    <col min="4392" max="4392" width="18.140625" style="2" customWidth="1"/>
    <col min="4393" max="4393" width="26.7109375" style="2" customWidth="1"/>
    <col min="4394" max="4395" width="11.42578125" style="2" customWidth="1"/>
    <col min="4396" max="4396" width="14.28515625" style="2" customWidth="1"/>
    <col min="4397" max="4397" width="25" style="2" customWidth="1"/>
    <col min="4398" max="4399" width="11.42578125" style="2" customWidth="1"/>
    <col min="4400" max="4400" width="19.7109375" style="2" customWidth="1"/>
    <col min="4401" max="4401" width="11.42578125" style="2" customWidth="1"/>
    <col min="4402" max="4402" width="14.7109375" style="2" customWidth="1"/>
    <col min="4403" max="4409" width="11.42578125" style="2" customWidth="1"/>
    <col min="4410" max="4410" width="33.5703125" style="2" customWidth="1"/>
    <col min="4411" max="4644" width="11.42578125" style="2"/>
    <col min="4645" max="4645" width="15.7109375" style="2" customWidth="1"/>
    <col min="4646" max="4646" width="10.28515625" style="2" customWidth="1"/>
    <col min="4647" max="4647" width="16.42578125" style="2" customWidth="1"/>
    <col min="4648" max="4648" width="18.140625" style="2" customWidth="1"/>
    <col min="4649" max="4649" width="26.7109375" style="2" customWidth="1"/>
    <col min="4650" max="4651" width="11.42578125" style="2" customWidth="1"/>
    <col min="4652" max="4652" width="14.28515625" style="2" customWidth="1"/>
    <col min="4653" max="4653" width="25" style="2" customWidth="1"/>
    <col min="4654" max="4655" width="11.42578125" style="2" customWidth="1"/>
    <col min="4656" max="4656" width="19.7109375" style="2" customWidth="1"/>
    <col min="4657" max="4657" width="11.42578125" style="2" customWidth="1"/>
    <col min="4658" max="4658" width="14.7109375" style="2" customWidth="1"/>
    <col min="4659" max="4665" width="11.42578125" style="2" customWidth="1"/>
    <col min="4666" max="4666" width="33.5703125" style="2" customWidth="1"/>
    <col min="4667" max="4900" width="11.42578125" style="2"/>
    <col min="4901" max="4901" width="15.7109375" style="2" customWidth="1"/>
    <col min="4902" max="4902" width="10.28515625" style="2" customWidth="1"/>
    <col min="4903" max="4903" width="16.42578125" style="2" customWidth="1"/>
    <col min="4904" max="4904" width="18.140625" style="2" customWidth="1"/>
    <col min="4905" max="4905" width="26.7109375" style="2" customWidth="1"/>
    <col min="4906" max="4907" width="11.42578125" style="2" customWidth="1"/>
    <col min="4908" max="4908" width="14.28515625" style="2" customWidth="1"/>
    <col min="4909" max="4909" width="25" style="2" customWidth="1"/>
    <col min="4910" max="4911" width="11.42578125" style="2" customWidth="1"/>
    <col min="4912" max="4912" width="19.7109375" style="2" customWidth="1"/>
    <col min="4913" max="4913" width="11.42578125" style="2" customWidth="1"/>
    <col min="4914" max="4914" width="14.7109375" style="2" customWidth="1"/>
    <col min="4915" max="4921" width="11.42578125" style="2" customWidth="1"/>
    <col min="4922" max="4922" width="33.5703125" style="2" customWidth="1"/>
    <col min="4923" max="5156" width="11.42578125" style="2"/>
    <col min="5157" max="5157" width="15.7109375" style="2" customWidth="1"/>
    <col min="5158" max="5158" width="10.28515625" style="2" customWidth="1"/>
    <col min="5159" max="5159" width="16.42578125" style="2" customWidth="1"/>
    <col min="5160" max="5160" width="18.140625" style="2" customWidth="1"/>
    <col min="5161" max="5161" width="26.7109375" style="2" customWidth="1"/>
    <col min="5162" max="5163" width="11.42578125" style="2" customWidth="1"/>
    <col min="5164" max="5164" width="14.28515625" style="2" customWidth="1"/>
    <col min="5165" max="5165" width="25" style="2" customWidth="1"/>
    <col min="5166" max="5167" width="11.42578125" style="2" customWidth="1"/>
    <col min="5168" max="5168" width="19.7109375" style="2" customWidth="1"/>
    <col min="5169" max="5169" width="11.42578125" style="2" customWidth="1"/>
    <col min="5170" max="5170" width="14.7109375" style="2" customWidth="1"/>
    <col min="5171" max="5177" width="11.42578125" style="2" customWidth="1"/>
    <col min="5178" max="5178" width="33.5703125" style="2" customWidth="1"/>
    <col min="5179" max="5412" width="11.42578125" style="2"/>
    <col min="5413" max="5413" width="15.7109375" style="2" customWidth="1"/>
    <col min="5414" max="5414" width="10.28515625" style="2" customWidth="1"/>
    <col min="5415" max="5415" width="16.42578125" style="2" customWidth="1"/>
    <col min="5416" max="5416" width="18.140625" style="2" customWidth="1"/>
    <col min="5417" max="5417" width="26.7109375" style="2" customWidth="1"/>
    <col min="5418" max="5419" width="11.42578125" style="2" customWidth="1"/>
    <col min="5420" max="5420" width="14.28515625" style="2" customWidth="1"/>
    <col min="5421" max="5421" width="25" style="2" customWidth="1"/>
    <col min="5422" max="5423" width="11.42578125" style="2" customWidth="1"/>
    <col min="5424" max="5424" width="19.7109375" style="2" customWidth="1"/>
    <col min="5425" max="5425" width="11.42578125" style="2" customWidth="1"/>
    <col min="5426" max="5426" width="14.7109375" style="2" customWidth="1"/>
    <col min="5427" max="5433" width="11.42578125" style="2" customWidth="1"/>
    <col min="5434" max="5434" width="33.5703125" style="2" customWidth="1"/>
    <col min="5435" max="5668" width="11.42578125" style="2"/>
    <col min="5669" max="5669" width="15.7109375" style="2" customWidth="1"/>
    <col min="5670" max="5670" width="10.28515625" style="2" customWidth="1"/>
    <col min="5671" max="5671" width="16.42578125" style="2" customWidth="1"/>
    <col min="5672" max="5672" width="18.140625" style="2" customWidth="1"/>
    <col min="5673" max="5673" width="26.7109375" style="2" customWidth="1"/>
    <col min="5674" max="5675" width="11.42578125" style="2" customWidth="1"/>
    <col min="5676" max="5676" width="14.28515625" style="2" customWidth="1"/>
    <col min="5677" max="5677" width="25" style="2" customWidth="1"/>
    <col min="5678" max="5679" width="11.42578125" style="2" customWidth="1"/>
    <col min="5680" max="5680" width="19.7109375" style="2" customWidth="1"/>
    <col min="5681" max="5681" width="11.42578125" style="2" customWidth="1"/>
    <col min="5682" max="5682" width="14.7109375" style="2" customWidth="1"/>
    <col min="5683" max="5689" width="11.42578125" style="2" customWidth="1"/>
    <col min="5690" max="5690" width="33.5703125" style="2" customWidth="1"/>
    <col min="5691" max="5924" width="11.42578125" style="2"/>
    <col min="5925" max="5925" width="15.7109375" style="2" customWidth="1"/>
    <col min="5926" max="5926" width="10.28515625" style="2" customWidth="1"/>
    <col min="5927" max="5927" width="16.42578125" style="2" customWidth="1"/>
    <col min="5928" max="5928" width="18.140625" style="2" customWidth="1"/>
    <col min="5929" max="5929" width="26.7109375" style="2" customWidth="1"/>
    <col min="5930" max="5931" width="11.42578125" style="2" customWidth="1"/>
    <col min="5932" max="5932" width="14.28515625" style="2" customWidth="1"/>
    <col min="5933" max="5933" width="25" style="2" customWidth="1"/>
    <col min="5934" max="5935" width="11.42578125" style="2" customWidth="1"/>
    <col min="5936" max="5936" width="19.7109375" style="2" customWidth="1"/>
    <col min="5937" max="5937" width="11.42578125" style="2" customWidth="1"/>
    <col min="5938" max="5938" width="14.7109375" style="2" customWidth="1"/>
    <col min="5939" max="5945" width="11.42578125" style="2" customWidth="1"/>
    <col min="5946" max="5946" width="33.5703125" style="2" customWidth="1"/>
    <col min="5947" max="6180" width="11.42578125" style="2"/>
    <col min="6181" max="6181" width="15.7109375" style="2" customWidth="1"/>
    <col min="6182" max="6182" width="10.28515625" style="2" customWidth="1"/>
    <col min="6183" max="6183" width="16.42578125" style="2" customWidth="1"/>
    <col min="6184" max="6184" width="18.140625" style="2" customWidth="1"/>
    <col min="6185" max="6185" width="26.7109375" style="2" customWidth="1"/>
    <col min="6186" max="6187" width="11.42578125" style="2" customWidth="1"/>
    <col min="6188" max="6188" width="14.28515625" style="2" customWidth="1"/>
    <col min="6189" max="6189" width="25" style="2" customWidth="1"/>
    <col min="6190" max="6191" width="11.42578125" style="2" customWidth="1"/>
    <col min="6192" max="6192" width="19.7109375" style="2" customWidth="1"/>
    <col min="6193" max="6193" width="11.42578125" style="2" customWidth="1"/>
    <col min="6194" max="6194" width="14.7109375" style="2" customWidth="1"/>
    <col min="6195" max="6201" width="11.42578125" style="2" customWidth="1"/>
    <col min="6202" max="6202" width="33.5703125" style="2" customWidth="1"/>
    <col min="6203" max="6436" width="11.42578125" style="2"/>
    <col min="6437" max="6437" width="15.7109375" style="2" customWidth="1"/>
    <col min="6438" max="6438" width="10.28515625" style="2" customWidth="1"/>
    <col min="6439" max="6439" width="16.42578125" style="2" customWidth="1"/>
    <col min="6440" max="6440" width="18.140625" style="2" customWidth="1"/>
    <col min="6441" max="6441" width="26.7109375" style="2" customWidth="1"/>
    <col min="6442" max="6443" width="11.42578125" style="2" customWidth="1"/>
    <col min="6444" max="6444" width="14.28515625" style="2" customWidth="1"/>
    <col min="6445" max="6445" width="25" style="2" customWidth="1"/>
    <col min="6446" max="6447" width="11.42578125" style="2" customWidth="1"/>
    <col min="6448" max="6448" width="19.7109375" style="2" customWidth="1"/>
    <col min="6449" max="6449" width="11.42578125" style="2" customWidth="1"/>
    <col min="6450" max="6450" width="14.7109375" style="2" customWidth="1"/>
    <col min="6451" max="6457" width="11.42578125" style="2" customWidth="1"/>
    <col min="6458" max="6458" width="33.5703125" style="2" customWidth="1"/>
    <col min="6459" max="6692" width="11.42578125" style="2"/>
    <col min="6693" max="6693" width="15.7109375" style="2" customWidth="1"/>
    <col min="6694" max="6694" width="10.28515625" style="2" customWidth="1"/>
    <col min="6695" max="6695" width="16.42578125" style="2" customWidth="1"/>
    <col min="6696" max="6696" width="18.140625" style="2" customWidth="1"/>
    <col min="6697" max="6697" width="26.7109375" style="2" customWidth="1"/>
    <col min="6698" max="6699" width="11.42578125" style="2" customWidth="1"/>
    <col min="6700" max="6700" width="14.28515625" style="2" customWidth="1"/>
    <col min="6701" max="6701" width="25" style="2" customWidth="1"/>
    <col min="6702" max="6703" width="11.42578125" style="2" customWidth="1"/>
    <col min="6704" max="6704" width="19.7109375" style="2" customWidth="1"/>
    <col min="6705" max="6705" width="11.42578125" style="2" customWidth="1"/>
    <col min="6706" max="6706" width="14.7109375" style="2" customWidth="1"/>
    <col min="6707" max="6713" width="11.42578125" style="2" customWidth="1"/>
    <col min="6714" max="6714" width="33.5703125" style="2" customWidth="1"/>
    <col min="6715" max="6948" width="11.42578125" style="2"/>
    <col min="6949" max="6949" width="15.7109375" style="2" customWidth="1"/>
    <col min="6950" max="6950" width="10.28515625" style="2" customWidth="1"/>
    <col min="6951" max="6951" width="16.42578125" style="2" customWidth="1"/>
    <col min="6952" max="6952" width="18.140625" style="2" customWidth="1"/>
    <col min="6953" max="6953" width="26.7109375" style="2" customWidth="1"/>
    <col min="6954" max="6955" width="11.42578125" style="2" customWidth="1"/>
    <col min="6956" max="6956" width="14.28515625" style="2" customWidth="1"/>
    <col min="6957" max="6957" width="25" style="2" customWidth="1"/>
    <col min="6958" max="6959" width="11.42578125" style="2" customWidth="1"/>
    <col min="6960" max="6960" width="19.7109375" style="2" customWidth="1"/>
    <col min="6961" max="6961" width="11.42578125" style="2" customWidth="1"/>
    <col min="6962" max="6962" width="14.7109375" style="2" customWidth="1"/>
    <col min="6963" max="6969" width="11.42578125" style="2" customWidth="1"/>
    <col min="6970" max="6970" width="33.5703125" style="2" customWidth="1"/>
    <col min="6971" max="7204" width="11.42578125" style="2"/>
    <col min="7205" max="7205" width="15.7109375" style="2" customWidth="1"/>
    <col min="7206" max="7206" width="10.28515625" style="2" customWidth="1"/>
    <col min="7207" max="7207" width="16.42578125" style="2" customWidth="1"/>
    <col min="7208" max="7208" width="18.140625" style="2" customWidth="1"/>
    <col min="7209" max="7209" width="26.7109375" style="2" customWidth="1"/>
    <col min="7210" max="7211" width="11.42578125" style="2" customWidth="1"/>
    <col min="7212" max="7212" width="14.28515625" style="2" customWidth="1"/>
    <col min="7213" max="7213" width="25" style="2" customWidth="1"/>
    <col min="7214" max="7215" width="11.42578125" style="2" customWidth="1"/>
    <col min="7216" max="7216" width="19.7109375" style="2" customWidth="1"/>
    <col min="7217" max="7217" width="11.42578125" style="2" customWidth="1"/>
    <col min="7218" max="7218" width="14.7109375" style="2" customWidth="1"/>
    <col min="7219" max="7225" width="11.42578125" style="2" customWidth="1"/>
    <col min="7226" max="7226" width="33.5703125" style="2" customWidth="1"/>
    <col min="7227" max="7460" width="11.42578125" style="2"/>
    <col min="7461" max="7461" width="15.7109375" style="2" customWidth="1"/>
    <col min="7462" max="7462" width="10.28515625" style="2" customWidth="1"/>
    <col min="7463" max="7463" width="16.42578125" style="2" customWidth="1"/>
    <col min="7464" max="7464" width="18.140625" style="2" customWidth="1"/>
    <col min="7465" max="7465" width="26.7109375" style="2" customWidth="1"/>
    <col min="7466" max="7467" width="11.42578125" style="2" customWidth="1"/>
    <col min="7468" max="7468" width="14.28515625" style="2" customWidth="1"/>
    <col min="7469" max="7469" width="25" style="2" customWidth="1"/>
    <col min="7470" max="7471" width="11.42578125" style="2" customWidth="1"/>
    <col min="7472" max="7472" width="19.7109375" style="2" customWidth="1"/>
    <col min="7473" max="7473" width="11.42578125" style="2" customWidth="1"/>
    <col min="7474" max="7474" width="14.7109375" style="2" customWidth="1"/>
    <col min="7475" max="7481" width="11.42578125" style="2" customWidth="1"/>
    <col min="7482" max="7482" width="33.5703125" style="2" customWidth="1"/>
    <col min="7483" max="7716" width="11.42578125" style="2"/>
    <col min="7717" max="7717" width="15.7109375" style="2" customWidth="1"/>
    <col min="7718" max="7718" width="10.28515625" style="2" customWidth="1"/>
    <col min="7719" max="7719" width="16.42578125" style="2" customWidth="1"/>
    <col min="7720" max="7720" width="18.140625" style="2" customWidth="1"/>
    <col min="7721" max="7721" width="26.7109375" style="2" customWidth="1"/>
    <col min="7722" max="7723" width="11.42578125" style="2" customWidth="1"/>
    <col min="7724" max="7724" width="14.28515625" style="2" customWidth="1"/>
    <col min="7725" max="7725" width="25" style="2" customWidth="1"/>
    <col min="7726" max="7727" width="11.42578125" style="2" customWidth="1"/>
    <col min="7728" max="7728" width="19.7109375" style="2" customWidth="1"/>
    <col min="7729" max="7729" width="11.42578125" style="2" customWidth="1"/>
    <col min="7730" max="7730" width="14.7109375" style="2" customWidth="1"/>
    <col min="7731" max="7737" width="11.42578125" style="2" customWidth="1"/>
    <col min="7738" max="7738" width="33.5703125" style="2" customWidth="1"/>
    <col min="7739" max="7972" width="11.42578125" style="2"/>
    <col min="7973" max="7973" width="15.7109375" style="2" customWidth="1"/>
    <col min="7974" max="7974" width="10.28515625" style="2" customWidth="1"/>
    <col min="7975" max="7975" width="16.42578125" style="2" customWidth="1"/>
    <col min="7976" max="7976" width="18.140625" style="2" customWidth="1"/>
    <col min="7977" max="7977" width="26.7109375" style="2" customWidth="1"/>
    <col min="7978" max="7979" width="11.42578125" style="2" customWidth="1"/>
    <col min="7980" max="7980" width="14.28515625" style="2" customWidth="1"/>
    <col min="7981" max="7981" width="25" style="2" customWidth="1"/>
    <col min="7982" max="7983" width="11.42578125" style="2" customWidth="1"/>
    <col min="7984" max="7984" width="19.7109375" style="2" customWidth="1"/>
    <col min="7985" max="7985" width="11.42578125" style="2" customWidth="1"/>
    <col min="7986" max="7986" width="14.7109375" style="2" customWidth="1"/>
    <col min="7987" max="7993" width="11.42578125" style="2" customWidth="1"/>
    <col min="7994" max="7994" width="33.5703125" style="2" customWidth="1"/>
    <col min="7995" max="8228" width="11.42578125" style="2"/>
    <col min="8229" max="8229" width="15.7109375" style="2" customWidth="1"/>
    <col min="8230" max="8230" width="10.28515625" style="2" customWidth="1"/>
    <col min="8231" max="8231" width="16.42578125" style="2" customWidth="1"/>
    <col min="8232" max="8232" width="18.140625" style="2" customWidth="1"/>
    <col min="8233" max="8233" width="26.7109375" style="2" customWidth="1"/>
    <col min="8234" max="8235" width="11.42578125" style="2" customWidth="1"/>
    <col min="8236" max="8236" width="14.28515625" style="2" customWidth="1"/>
    <col min="8237" max="8237" width="25" style="2" customWidth="1"/>
    <col min="8238" max="8239" width="11.42578125" style="2" customWidth="1"/>
    <col min="8240" max="8240" width="19.7109375" style="2" customWidth="1"/>
    <col min="8241" max="8241" width="11.42578125" style="2" customWidth="1"/>
    <col min="8242" max="8242" width="14.7109375" style="2" customWidth="1"/>
    <col min="8243" max="8249" width="11.42578125" style="2" customWidth="1"/>
    <col min="8250" max="8250" width="33.5703125" style="2" customWidth="1"/>
    <col min="8251" max="8484" width="11.42578125" style="2"/>
    <col min="8485" max="8485" width="15.7109375" style="2" customWidth="1"/>
    <col min="8486" max="8486" width="10.28515625" style="2" customWidth="1"/>
    <col min="8487" max="8487" width="16.42578125" style="2" customWidth="1"/>
    <col min="8488" max="8488" width="18.140625" style="2" customWidth="1"/>
    <col min="8489" max="8489" width="26.7109375" style="2" customWidth="1"/>
    <col min="8490" max="8491" width="11.42578125" style="2" customWidth="1"/>
    <col min="8492" max="8492" width="14.28515625" style="2" customWidth="1"/>
    <col min="8493" max="8493" width="25" style="2" customWidth="1"/>
    <col min="8494" max="8495" width="11.42578125" style="2" customWidth="1"/>
    <col min="8496" max="8496" width="19.7109375" style="2" customWidth="1"/>
    <col min="8497" max="8497" width="11.42578125" style="2" customWidth="1"/>
    <col min="8498" max="8498" width="14.7109375" style="2" customWidth="1"/>
    <col min="8499" max="8505" width="11.42578125" style="2" customWidth="1"/>
    <col min="8506" max="8506" width="33.5703125" style="2" customWidth="1"/>
    <col min="8507" max="8740" width="11.42578125" style="2"/>
    <col min="8741" max="8741" width="15.7109375" style="2" customWidth="1"/>
    <col min="8742" max="8742" width="10.28515625" style="2" customWidth="1"/>
    <col min="8743" max="8743" width="16.42578125" style="2" customWidth="1"/>
    <col min="8744" max="8744" width="18.140625" style="2" customWidth="1"/>
    <col min="8745" max="8745" width="26.7109375" style="2" customWidth="1"/>
    <col min="8746" max="8747" width="11.42578125" style="2" customWidth="1"/>
    <col min="8748" max="8748" width="14.28515625" style="2" customWidth="1"/>
    <col min="8749" max="8749" width="25" style="2" customWidth="1"/>
    <col min="8750" max="8751" width="11.42578125" style="2" customWidth="1"/>
    <col min="8752" max="8752" width="19.7109375" style="2" customWidth="1"/>
    <col min="8753" max="8753" width="11.42578125" style="2" customWidth="1"/>
    <col min="8754" max="8754" width="14.7109375" style="2" customWidth="1"/>
    <col min="8755" max="8761" width="11.42578125" style="2" customWidth="1"/>
    <col min="8762" max="8762" width="33.5703125" style="2" customWidth="1"/>
    <col min="8763" max="8996" width="11.42578125" style="2"/>
    <col min="8997" max="8997" width="15.7109375" style="2" customWidth="1"/>
    <col min="8998" max="8998" width="10.28515625" style="2" customWidth="1"/>
    <col min="8999" max="8999" width="16.42578125" style="2" customWidth="1"/>
    <col min="9000" max="9000" width="18.140625" style="2" customWidth="1"/>
    <col min="9001" max="9001" width="26.7109375" style="2" customWidth="1"/>
    <col min="9002" max="9003" width="11.42578125" style="2" customWidth="1"/>
    <col min="9004" max="9004" width="14.28515625" style="2" customWidth="1"/>
    <col min="9005" max="9005" width="25" style="2" customWidth="1"/>
    <col min="9006" max="9007" width="11.42578125" style="2" customWidth="1"/>
    <col min="9008" max="9008" width="19.7109375" style="2" customWidth="1"/>
    <col min="9009" max="9009" width="11.42578125" style="2" customWidth="1"/>
    <col min="9010" max="9010" width="14.7109375" style="2" customWidth="1"/>
    <col min="9011" max="9017" width="11.42578125" style="2" customWidth="1"/>
    <col min="9018" max="9018" width="33.5703125" style="2" customWidth="1"/>
    <col min="9019" max="9252" width="11.42578125" style="2"/>
    <col min="9253" max="9253" width="15.7109375" style="2" customWidth="1"/>
    <col min="9254" max="9254" width="10.28515625" style="2" customWidth="1"/>
    <col min="9255" max="9255" width="16.42578125" style="2" customWidth="1"/>
    <col min="9256" max="9256" width="18.140625" style="2" customWidth="1"/>
    <col min="9257" max="9257" width="26.7109375" style="2" customWidth="1"/>
    <col min="9258" max="9259" width="11.42578125" style="2" customWidth="1"/>
    <col min="9260" max="9260" width="14.28515625" style="2" customWidth="1"/>
    <col min="9261" max="9261" width="25" style="2" customWidth="1"/>
    <col min="9262" max="9263" width="11.42578125" style="2" customWidth="1"/>
    <col min="9264" max="9264" width="19.7109375" style="2" customWidth="1"/>
    <col min="9265" max="9265" width="11.42578125" style="2" customWidth="1"/>
    <col min="9266" max="9266" width="14.7109375" style="2" customWidth="1"/>
    <col min="9267" max="9273" width="11.42578125" style="2" customWidth="1"/>
    <col min="9274" max="9274" width="33.5703125" style="2" customWidth="1"/>
    <col min="9275" max="9508" width="11.42578125" style="2"/>
    <col min="9509" max="9509" width="15.7109375" style="2" customWidth="1"/>
    <col min="9510" max="9510" width="10.28515625" style="2" customWidth="1"/>
    <col min="9511" max="9511" width="16.42578125" style="2" customWidth="1"/>
    <col min="9512" max="9512" width="18.140625" style="2" customWidth="1"/>
    <col min="9513" max="9513" width="26.7109375" style="2" customWidth="1"/>
    <col min="9514" max="9515" width="11.42578125" style="2" customWidth="1"/>
    <col min="9516" max="9516" width="14.28515625" style="2" customWidth="1"/>
    <col min="9517" max="9517" width="25" style="2" customWidth="1"/>
    <col min="9518" max="9519" width="11.42578125" style="2" customWidth="1"/>
    <col min="9520" max="9520" width="19.7109375" style="2" customWidth="1"/>
    <col min="9521" max="9521" width="11.42578125" style="2" customWidth="1"/>
    <col min="9522" max="9522" width="14.7109375" style="2" customWidth="1"/>
    <col min="9523" max="9529" width="11.42578125" style="2" customWidth="1"/>
    <col min="9530" max="9530" width="33.5703125" style="2" customWidth="1"/>
    <col min="9531" max="9764" width="11.42578125" style="2"/>
    <col min="9765" max="9765" width="15.7109375" style="2" customWidth="1"/>
    <col min="9766" max="9766" width="10.28515625" style="2" customWidth="1"/>
    <col min="9767" max="9767" width="16.42578125" style="2" customWidth="1"/>
    <col min="9768" max="9768" width="18.140625" style="2" customWidth="1"/>
    <col min="9769" max="9769" width="26.7109375" style="2" customWidth="1"/>
    <col min="9770" max="9771" width="11.42578125" style="2" customWidth="1"/>
    <col min="9772" max="9772" width="14.28515625" style="2" customWidth="1"/>
    <col min="9773" max="9773" width="25" style="2" customWidth="1"/>
    <col min="9774" max="9775" width="11.42578125" style="2" customWidth="1"/>
    <col min="9776" max="9776" width="19.7109375" style="2" customWidth="1"/>
    <col min="9777" max="9777" width="11.42578125" style="2" customWidth="1"/>
    <col min="9778" max="9778" width="14.7109375" style="2" customWidth="1"/>
    <col min="9779" max="9785" width="11.42578125" style="2" customWidth="1"/>
    <col min="9786" max="9786" width="33.5703125" style="2" customWidth="1"/>
    <col min="9787" max="10020" width="11.42578125" style="2"/>
    <col min="10021" max="10021" width="15.7109375" style="2" customWidth="1"/>
    <col min="10022" max="10022" width="10.28515625" style="2" customWidth="1"/>
    <col min="10023" max="10023" width="16.42578125" style="2" customWidth="1"/>
    <col min="10024" max="10024" width="18.140625" style="2" customWidth="1"/>
    <col min="10025" max="10025" width="26.7109375" style="2" customWidth="1"/>
    <col min="10026" max="10027" width="11.42578125" style="2" customWidth="1"/>
    <col min="10028" max="10028" width="14.28515625" style="2" customWidth="1"/>
    <col min="10029" max="10029" width="25" style="2" customWidth="1"/>
    <col min="10030" max="10031" width="11.42578125" style="2" customWidth="1"/>
    <col min="10032" max="10032" width="19.7109375" style="2" customWidth="1"/>
    <col min="10033" max="10033" width="11.42578125" style="2" customWidth="1"/>
    <col min="10034" max="10034" width="14.7109375" style="2" customWidth="1"/>
    <col min="10035" max="10041" width="11.42578125" style="2" customWidth="1"/>
    <col min="10042" max="10042" width="33.5703125" style="2" customWidth="1"/>
    <col min="10043" max="10276" width="11.42578125" style="2"/>
    <col min="10277" max="10277" width="15.7109375" style="2" customWidth="1"/>
    <col min="10278" max="10278" width="10.28515625" style="2" customWidth="1"/>
    <col min="10279" max="10279" width="16.42578125" style="2" customWidth="1"/>
    <col min="10280" max="10280" width="18.140625" style="2" customWidth="1"/>
    <col min="10281" max="10281" width="26.7109375" style="2" customWidth="1"/>
    <col min="10282" max="10283" width="11.42578125" style="2" customWidth="1"/>
    <col min="10284" max="10284" width="14.28515625" style="2" customWidth="1"/>
    <col min="10285" max="10285" width="25" style="2" customWidth="1"/>
    <col min="10286" max="10287" width="11.42578125" style="2" customWidth="1"/>
    <col min="10288" max="10288" width="19.7109375" style="2" customWidth="1"/>
    <col min="10289" max="10289" width="11.42578125" style="2" customWidth="1"/>
    <col min="10290" max="10290" width="14.7109375" style="2" customWidth="1"/>
    <col min="10291" max="10297" width="11.42578125" style="2" customWidth="1"/>
    <col min="10298" max="10298" width="33.5703125" style="2" customWidth="1"/>
    <col min="10299" max="10532" width="11.42578125" style="2"/>
    <col min="10533" max="10533" width="15.7109375" style="2" customWidth="1"/>
    <col min="10534" max="10534" width="10.28515625" style="2" customWidth="1"/>
    <col min="10535" max="10535" width="16.42578125" style="2" customWidth="1"/>
    <col min="10536" max="10536" width="18.140625" style="2" customWidth="1"/>
    <col min="10537" max="10537" width="26.7109375" style="2" customWidth="1"/>
    <col min="10538" max="10539" width="11.42578125" style="2" customWidth="1"/>
    <col min="10540" max="10540" width="14.28515625" style="2" customWidth="1"/>
    <col min="10541" max="10541" width="25" style="2" customWidth="1"/>
    <col min="10542" max="10543" width="11.42578125" style="2" customWidth="1"/>
    <col min="10544" max="10544" width="19.7109375" style="2" customWidth="1"/>
    <col min="10545" max="10545" width="11.42578125" style="2" customWidth="1"/>
    <col min="10546" max="10546" width="14.7109375" style="2" customWidth="1"/>
    <col min="10547" max="10553" width="11.42578125" style="2" customWidth="1"/>
    <col min="10554" max="10554" width="33.5703125" style="2" customWidth="1"/>
    <col min="10555" max="10788" width="11.42578125" style="2"/>
    <col min="10789" max="10789" width="15.7109375" style="2" customWidth="1"/>
    <col min="10790" max="10790" width="10.28515625" style="2" customWidth="1"/>
    <col min="10791" max="10791" width="16.42578125" style="2" customWidth="1"/>
    <col min="10792" max="10792" width="18.140625" style="2" customWidth="1"/>
    <col min="10793" max="10793" width="26.7109375" style="2" customWidth="1"/>
    <col min="10794" max="10795" width="11.42578125" style="2" customWidth="1"/>
    <col min="10796" max="10796" width="14.28515625" style="2" customWidth="1"/>
    <col min="10797" max="10797" width="25" style="2" customWidth="1"/>
    <col min="10798" max="10799" width="11.42578125" style="2" customWidth="1"/>
    <col min="10800" max="10800" width="19.7109375" style="2" customWidth="1"/>
    <col min="10801" max="10801" width="11.42578125" style="2" customWidth="1"/>
    <col min="10802" max="10802" width="14.7109375" style="2" customWidth="1"/>
    <col min="10803" max="10809" width="11.42578125" style="2" customWidth="1"/>
    <col min="10810" max="10810" width="33.5703125" style="2" customWidth="1"/>
    <col min="10811" max="11044" width="11.42578125" style="2"/>
    <col min="11045" max="11045" width="15.7109375" style="2" customWidth="1"/>
    <col min="11046" max="11046" width="10.28515625" style="2" customWidth="1"/>
    <col min="11047" max="11047" width="16.42578125" style="2" customWidth="1"/>
    <col min="11048" max="11048" width="18.140625" style="2" customWidth="1"/>
    <col min="11049" max="11049" width="26.7109375" style="2" customWidth="1"/>
    <col min="11050" max="11051" width="11.42578125" style="2" customWidth="1"/>
    <col min="11052" max="11052" width="14.28515625" style="2" customWidth="1"/>
    <col min="11053" max="11053" width="25" style="2" customWidth="1"/>
    <col min="11054" max="11055" width="11.42578125" style="2" customWidth="1"/>
    <col min="11056" max="11056" width="19.7109375" style="2" customWidth="1"/>
    <col min="11057" max="11057" width="11.42578125" style="2" customWidth="1"/>
    <col min="11058" max="11058" width="14.7109375" style="2" customWidth="1"/>
    <col min="11059" max="11065" width="11.42578125" style="2" customWidth="1"/>
    <col min="11066" max="11066" width="33.5703125" style="2" customWidth="1"/>
    <col min="11067" max="11300" width="11.42578125" style="2"/>
    <col min="11301" max="11301" width="15.7109375" style="2" customWidth="1"/>
    <col min="11302" max="11302" width="10.28515625" style="2" customWidth="1"/>
    <col min="11303" max="11303" width="16.42578125" style="2" customWidth="1"/>
    <col min="11304" max="11304" width="18.140625" style="2" customWidth="1"/>
    <col min="11305" max="11305" width="26.7109375" style="2" customWidth="1"/>
    <col min="11306" max="11307" width="11.42578125" style="2" customWidth="1"/>
    <col min="11308" max="11308" width="14.28515625" style="2" customWidth="1"/>
    <col min="11309" max="11309" width="25" style="2" customWidth="1"/>
    <col min="11310" max="11311" width="11.42578125" style="2" customWidth="1"/>
    <col min="11312" max="11312" width="19.7109375" style="2" customWidth="1"/>
    <col min="11313" max="11313" width="11.42578125" style="2" customWidth="1"/>
    <col min="11314" max="11314" width="14.7109375" style="2" customWidth="1"/>
    <col min="11315" max="11321" width="11.42578125" style="2" customWidth="1"/>
    <col min="11322" max="11322" width="33.5703125" style="2" customWidth="1"/>
    <col min="11323" max="11556" width="11.42578125" style="2"/>
    <col min="11557" max="11557" width="15.7109375" style="2" customWidth="1"/>
    <col min="11558" max="11558" width="10.28515625" style="2" customWidth="1"/>
    <col min="11559" max="11559" width="16.42578125" style="2" customWidth="1"/>
    <col min="11560" max="11560" width="18.140625" style="2" customWidth="1"/>
    <col min="11561" max="11561" width="26.7109375" style="2" customWidth="1"/>
    <col min="11562" max="11563" width="11.42578125" style="2" customWidth="1"/>
    <col min="11564" max="11564" width="14.28515625" style="2" customWidth="1"/>
    <col min="11565" max="11565" width="25" style="2" customWidth="1"/>
    <col min="11566" max="11567" width="11.42578125" style="2" customWidth="1"/>
    <col min="11568" max="11568" width="19.7109375" style="2" customWidth="1"/>
    <col min="11569" max="11569" width="11.42578125" style="2" customWidth="1"/>
    <col min="11570" max="11570" width="14.7109375" style="2" customWidth="1"/>
    <col min="11571" max="11577" width="11.42578125" style="2" customWidth="1"/>
    <col min="11578" max="11578" width="33.5703125" style="2" customWidth="1"/>
    <col min="11579" max="11812" width="11.42578125" style="2"/>
    <col min="11813" max="11813" width="15.7109375" style="2" customWidth="1"/>
    <col min="11814" max="11814" width="10.28515625" style="2" customWidth="1"/>
    <col min="11815" max="11815" width="16.42578125" style="2" customWidth="1"/>
    <col min="11816" max="11816" width="18.140625" style="2" customWidth="1"/>
    <col min="11817" max="11817" width="26.7109375" style="2" customWidth="1"/>
    <col min="11818" max="11819" width="11.42578125" style="2" customWidth="1"/>
    <col min="11820" max="11820" width="14.28515625" style="2" customWidth="1"/>
    <col min="11821" max="11821" width="25" style="2" customWidth="1"/>
    <col min="11822" max="11823" width="11.42578125" style="2" customWidth="1"/>
    <col min="11824" max="11824" width="19.7109375" style="2" customWidth="1"/>
    <col min="11825" max="11825" width="11.42578125" style="2" customWidth="1"/>
    <col min="11826" max="11826" width="14.7109375" style="2" customWidth="1"/>
    <col min="11827" max="11833" width="11.42578125" style="2" customWidth="1"/>
    <col min="11834" max="11834" width="33.5703125" style="2" customWidth="1"/>
    <col min="11835" max="12068" width="11.42578125" style="2"/>
    <col min="12069" max="12069" width="15.7109375" style="2" customWidth="1"/>
    <col min="12070" max="12070" width="10.28515625" style="2" customWidth="1"/>
    <col min="12071" max="12071" width="16.42578125" style="2" customWidth="1"/>
    <col min="12072" max="12072" width="18.140625" style="2" customWidth="1"/>
    <col min="12073" max="12073" width="26.7109375" style="2" customWidth="1"/>
    <col min="12074" max="12075" width="11.42578125" style="2" customWidth="1"/>
    <col min="12076" max="12076" width="14.28515625" style="2" customWidth="1"/>
    <col min="12077" max="12077" width="25" style="2" customWidth="1"/>
    <col min="12078" max="12079" width="11.42578125" style="2" customWidth="1"/>
    <col min="12080" max="12080" width="19.7109375" style="2" customWidth="1"/>
    <col min="12081" max="12081" width="11.42578125" style="2" customWidth="1"/>
    <col min="12082" max="12082" width="14.7109375" style="2" customWidth="1"/>
    <col min="12083" max="12089" width="11.42578125" style="2" customWidth="1"/>
    <col min="12090" max="12090" width="33.5703125" style="2" customWidth="1"/>
    <col min="12091" max="12324" width="11.42578125" style="2"/>
    <col min="12325" max="12325" width="15.7109375" style="2" customWidth="1"/>
    <col min="12326" max="12326" width="10.28515625" style="2" customWidth="1"/>
    <col min="12327" max="12327" width="16.42578125" style="2" customWidth="1"/>
    <col min="12328" max="12328" width="18.140625" style="2" customWidth="1"/>
    <col min="12329" max="12329" width="26.7109375" style="2" customWidth="1"/>
    <col min="12330" max="12331" width="11.42578125" style="2" customWidth="1"/>
    <col min="12332" max="12332" width="14.28515625" style="2" customWidth="1"/>
    <col min="12333" max="12333" width="25" style="2" customWidth="1"/>
    <col min="12334" max="12335" width="11.42578125" style="2" customWidth="1"/>
    <col min="12336" max="12336" width="19.7109375" style="2" customWidth="1"/>
    <col min="12337" max="12337" width="11.42578125" style="2" customWidth="1"/>
    <col min="12338" max="12338" width="14.7109375" style="2" customWidth="1"/>
    <col min="12339" max="12345" width="11.42578125" style="2" customWidth="1"/>
    <col min="12346" max="12346" width="33.5703125" style="2" customWidth="1"/>
    <col min="12347" max="12580" width="11.42578125" style="2"/>
    <col min="12581" max="12581" width="15.7109375" style="2" customWidth="1"/>
    <col min="12582" max="12582" width="10.28515625" style="2" customWidth="1"/>
    <col min="12583" max="12583" width="16.42578125" style="2" customWidth="1"/>
    <col min="12584" max="12584" width="18.140625" style="2" customWidth="1"/>
    <col min="12585" max="12585" width="26.7109375" style="2" customWidth="1"/>
    <col min="12586" max="12587" width="11.42578125" style="2" customWidth="1"/>
    <col min="12588" max="12588" width="14.28515625" style="2" customWidth="1"/>
    <col min="12589" max="12589" width="25" style="2" customWidth="1"/>
    <col min="12590" max="12591" width="11.42578125" style="2" customWidth="1"/>
    <col min="12592" max="12592" width="19.7109375" style="2" customWidth="1"/>
    <col min="12593" max="12593" width="11.42578125" style="2" customWidth="1"/>
    <col min="12594" max="12594" width="14.7109375" style="2" customWidth="1"/>
    <col min="12595" max="12601" width="11.42578125" style="2" customWidth="1"/>
    <col min="12602" max="12602" width="33.5703125" style="2" customWidth="1"/>
    <col min="12603" max="12836" width="11.42578125" style="2"/>
    <col min="12837" max="12837" width="15.7109375" style="2" customWidth="1"/>
    <col min="12838" max="12838" width="10.28515625" style="2" customWidth="1"/>
    <col min="12839" max="12839" width="16.42578125" style="2" customWidth="1"/>
    <col min="12840" max="12840" width="18.140625" style="2" customWidth="1"/>
    <col min="12841" max="12841" width="26.7109375" style="2" customWidth="1"/>
    <col min="12842" max="12843" width="11.42578125" style="2" customWidth="1"/>
    <col min="12844" max="12844" width="14.28515625" style="2" customWidth="1"/>
    <col min="12845" max="12845" width="25" style="2" customWidth="1"/>
    <col min="12846" max="12847" width="11.42578125" style="2" customWidth="1"/>
    <col min="12848" max="12848" width="19.7109375" style="2" customWidth="1"/>
    <col min="12849" max="12849" width="11.42578125" style="2" customWidth="1"/>
    <col min="12850" max="12850" width="14.7109375" style="2" customWidth="1"/>
    <col min="12851" max="12857" width="11.42578125" style="2" customWidth="1"/>
    <col min="12858" max="12858" width="33.5703125" style="2" customWidth="1"/>
    <col min="12859" max="13092" width="11.42578125" style="2"/>
    <col min="13093" max="13093" width="15.7109375" style="2" customWidth="1"/>
    <col min="13094" max="13094" width="10.28515625" style="2" customWidth="1"/>
    <col min="13095" max="13095" width="16.42578125" style="2" customWidth="1"/>
    <col min="13096" max="13096" width="18.140625" style="2" customWidth="1"/>
    <col min="13097" max="13097" width="26.7109375" style="2" customWidth="1"/>
    <col min="13098" max="13099" width="11.42578125" style="2" customWidth="1"/>
    <col min="13100" max="13100" width="14.28515625" style="2" customWidth="1"/>
    <col min="13101" max="13101" width="25" style="2" customWidth="1"/>
    <col min="13102" max="13103" width="11.42578125" style="2" customWidth="1"/>
    <col min="13104" max="13104" width="19.7109375" style="2" customWidth="1"/>
    <col min="13105" max="13105" width="11.42578125" style="2" customWidth="1"/>
    <col min="13106" max="13106" width="14.7109375" style="2" customWidth="1"/>
    <col min="13107" max="13113" width="11.42578125" style="2" customWidth="1"/>
    <col min="13114" max="13114" width="33.5703125" style="2" customWidth="1"/>
    <col min="13115" max="13348" width="11.42578125" style="2"/>
    <col min="13349" max="13349" width="15.7109375" style="2" customWidth="1"/>
    <col min="13350" max="13350" width="10.28515625" style="2" customWidth="1"/>
    <col min="13351" max="13351" width="16.42578125" style="2" customWidth="1"/>
    <col min="13352" max="13352" width="18.140625" style="2" customWidth="1"/>
    <col min="13353" max="13353" width="26.7109375" style="2" customWidth="1"/>
    <col min="13354" max="13355" width="11.42578125" style="2" customWidth="1"/>
    <col min="13356" max="13356" width="14.28515625" style="2" customWidth="1"/>
    <col min="13357" max="13357" width="25" style="2" customWidth="1"/>
    <col min="13358" max="13359" width="11.42578125" style="2" customWidth="1"/>
    <col min="13360" max="13360" width="19.7109375" style="2" customWidth="1"/>
    <col min="13361" max="13361" width="11.42578125" style="2" customWidth="1"/>
    <col min="13362" max="13362" width="14.7109375" style="2" customWidth="1"/>
    <col min="13363" max="13369" width="11.42578125" style="2" customWidth="1"/>
    <col min="13370" max="13370" width="33.5703125" style="2" customWidth="1"/>
    <col min="13371" max="13604" width="11.42578125" style="2"/>
    <col min="13605" max="13605" width="15.7109375" style="2" customWidth="1"/>
    <col min="13606" max="13606" width="10.28515625" style="2" customWidth="1"/>
    <col min="13607" max="13607" width="16.42578125" style="2" customWidth="1"/>
    <col min="13608" max="13608" width="18.140625" style="2" customWidth="1"/>
    <col min="13609" max="13609" width="26.7109375" style="2" customWidth="1"/>
    <col min="13610" max="13611" width="11.42578125" style="2" customWidth="1"/>
    <col min="13612" max="13612" width="14.28515625" style="2" customWidth="1"/>
    <col min="13613" max="13613" width="25" style="2" customWidth="1"/>
    <col min="13614" max="13615" width="11.42578125" style="2" customWidth="1"/>
    <col min="13616" max="13616" width="19.7109375" style="2" customWidth="1"/>
    <col min="13617" max="13617" width="11.42578125" style="2" customWidth="1"/>
    <col min="13618" max="13618" width="14.7109375" style="2" customWidth="1"/>
    <col min="13619" max="13625" width="11.42578125" style="2" customWidth="1"/>
    <col min="13626" max="13626" width="33.5703125" style="2" customWidth="1"/>
    <col min="13627" max="13860" width="11.42578125" style="2"/>
    <col min="13861" max="13861" width="15.7109375" style="2" customWidth="1"/>
    <col min="13862" max="13862" width="10.28515625" style="2" customWidth="1"/>
    <col min="13863" max="13863" width="16.42578125" style="2" customWidth="1"/>
    <col min="13864" max="13864" width="18.140625" style="2" customWidth="1"/>
    <col min="13865" max="13865" width="26.7109375" style="2" customWidth="1"/>
    <col min="13866" max="13867" width="11.42578125" style="2" customWidth="1"/>
    <col min="13868" max="13868" width="14.28515625" style="2" customWidth="1"/>
    <col min="13869" max="13869" width="25" style="2" customWidth="1"/>
    <col min="13870" max="13871" width="11.42578125" style="2" customWidth="1"/>
    <col min="13872" max="13872" width="19.7109375" style="2" customWidth="1"/>
    <col min="13873" max="13873" width="11.42578125" style="2" customWidth="1"/>
    <col min="13874" max="13874" width="14.7109375" style="2" customWidth="1"/>
    <col min="13875" max="13881" width="11.42578125" style="2" customWidth="1"/>
    <col min="13882" max="13882" width="33.5703125" style="2" customWidth="1"/>
    <col min="13883" max="14116" width="11.42578125" style="2"/>
    <col min="14117" max="14117" width="15.7109375" style="2" customWidth="1"/>
    <col min="14118" max="14118" width="10.28515625" style="2" customWidth="1"/>
    <col min="14119" max="14119" width="16.42578125" style="2" customWidth="1"/>
    <col min="14120" max="14120" width="18.140625" style="2" customWidth="1"/>
    <col min="14121" max="14121" width="26.7109375" style="2" customWidth="1"/>
    <col min="14122" max="14123" width="11.42578125" style="2" customWidth="1"/>
    <col min="14124" max="14124" width="14.28515625" style="2" customWidth="1"/>
    <col min="14125" max="14125" width="25" style="2" customWidth="1"/>
    <col min="14126" max="14127" width="11.42578125" style="2" customWidth="1"/>
    <col min="14128" max="14128" width="19.7109375" style="2" customWidth="1"/>
    <col min="14129" max="14129" width="11.42578125" style="2" customWidth="1"/>
    <col min="14130" max="14130" width="14.7109375" style="2" customWidth="1"/>
    <col min="14131" max="14137" width="11.42578125" style="2" customWidth="1"/>
    <col min="14138" max="14138" width="33.5703125" style="2" customWidth="1"/>
    <col min="14139" max="14372" width="11.42578125" style="2"/>
    <col min="14373" max="14373" width="15.7109375" style="2" customWidth="1"/>
    <col min="14374" max="14374" width="10.28515625" style="2" customWidth="1"/>
    <col min="14375" max="14375" width="16.42578125" style="2" customWidth="1"/>
    <col min="14376" max="14376" width="18.140625" style="2" customWidth="1"/>
    <col min="14377" max="14377" width="26.7109375" style="2" customWidth="1"/>
    <col min="14378" max="14379" width="11.42578125" style="2" customWidth="1"/>
    <col min="14380" max="14380" width="14.28515625" style="2" customWidth="1"/>
    <col min="14381" max="14381" width="25" style="2" customWidth="1"/>
    <col min="14382" max="14383" width="11.42578125" style="2" customWidth="1"/>
    <col min="14384" max="14384" width="19.7109375" style="2" customWidth="1"/>
    <col min="14385" max="14385" width="11.42578125" style="2" customWidth="1"/>
    <col min="14386" max="14386" width="14.7109375" style="2" customWidth="1"/>
    <col min="14387" max="14393" width="11.42578125" style="2" customWidth="1"/>
    <col min="14394" max="14394" width="33.5703125" style="2" customWidth="1"/>
    <col min="14395" max="14628" width="11.42578125" style="2"/>
    <col min="14629" max="14629" width="15.7109375" style="2" customWidth="1"/>
    <col min="14630" max="14630" width="10.28515625" style="2" customWidth="1"/>
    <col min="14631" max="14631" width="16.42578125" style="2" customWidth="1"/>
    <col min="14632" max="14632" width="18.140625" style="2" customWidth="1"/>
    <col min="14633" max="14633" width="26.7109375" style="2" customWidth="1"/>
    <col min="14634" max="14635" width="11.42578125" style="2" customWidth="1"/>
    <col min="14636" max="14636" width="14.28515625" style="2" customWidth="1"/>
    <col min="14637" max="14637" width="25" style="2" customWidth="1"/>
    <col min="14638" max="14639" width="11.42578125" style="2" customWidth="1"/>
    <col min="14640" max="14640" width="19.7109375" style="2" customWidth="1"/>
    <col min="14641" max="14641" width="11.42578125" style="2" customWidth="1"/>
    <col min="14642" max="14642" width="14.7109375" style="2" customWidth="1"/>
    <col min="14643" max="14649" width="11.42578125" style="2" customWidth="1"/>
    <col min="14650" max="14650" width="33.5703125" style="2" customWidth="1"/>
    <col min="14651" max="14884" width="11.42578125" style="2"/>
    <col min="14885" max="14885" width="15.7109375" style="2" customWidth="1"/>
    <col min="14886" max="14886" width="10.28515625" style="2" customWidth="1"/>
    <col min="14887" max="14887" width="16.42578125" style="2" customWidth="1"/>
    <col min="14888" max="14888" width="18.140625" style="2" customWidth="1"/>
    <col min="14889" max="14889" width="26.7109375" style="2" customWidth="1"/>
    <col min="14890" max="14891" width="11.42578125" style="2" customWidth="1"/>
    <col min="14892" max="14892" width="14.28515625" style="2" customWidth="1"/>
    <col min="14893" max="14893" width="25" style="2" customWidth="1"/>
    <col min="14894" max="14895" width="11.42578125" style="2" customWidth="1"/>
    <col min="14896" max="14896" width="19.7109375" style="2" customWidth="1"/>
    <col min="14897" max="14897" width="11.42578125" style="2" customWidth="1"/>
    <col min="14898" max="14898" width="14.7109375" style="2" customWidth="1"/>
    <col min="14899" max="14905" width="11.42578125" style="2" customWidth="1"/>
    <col min="14906" max="14906" width="33.5703125" style="2" customWidth="1"/>
    <col min="14907" max="15140" width="11.42578125" style="2"/>
    <col min="15141" max="15141" width="15.7109375" style="2" customWidth="1"/>
    <col min="15142" max="15142" width="10.28515625" style="2" customWidth="1"/>
    <col min="15143" max="15143" width="16.42578125" style="2" customWidth="1"/>
    <col min="15144" max="15144" width="18.140625" style="2" customWidth="1"/>
    <col min="15145" max="15145" width="26.7109375" style="2" customWidth="1"/>
    <col min="15146" max="15147" width="11.42578125" style="2" customWidth="1"/>
    <col min="15148" max="15148" width="14.28515625" style="2" customWidth="1"/>
    <col min="15149" max="15149" width="25" style="2" customWidth="1"/>
    <col min="15150" max="15151" width="11.42578125" style="2" customWidth="1"/>
    <col min="15152" max="15152" width="19.7109375" style="2" customWidth="1"/>
    <col min="15153" max="15153" width="11.42578125" style="2" customWidth="1"/>
    <col min="15154" max="15154" width="14.7109375" style="2" customWidth="1"/>
    <col min="15155" max="15161" width="11.42578125" style="2" customWidth="1"/>
    <col min="15162" max="15162" width="33.5703125" style="2" customWidth="1"/>
    <col min="15163" max="15396" width="11.42578125" style="2"/>
    <col min="15397" max="15397" width="15.7109375" style="2" customWidth="1"/>
    <col min="15398" max="15398" width="10.28515625" style="2" customWidth="1"/>
    <col min="15399" max="15399" width="16.42578125" style="2" customWidth="1"/>
    <col min="15400" max="15400" width="18.140625" style="2" customWidth="1"/>
    <col min="15401" max="15401" width="26.7109375" style="2" customWidth="1"/>
    <col min="15402" max="15403" width="11.42578125" style="2" customWidth="1"/>
    <col min="15404" max="15404" width="14.28515625" style="2" customWidth="1"/>
    <col min="15405" max="15405" width="25" style="2" customWidth="1"/>
    <col min="15406" max="15407" width="11.42578125" style="2" customWidth="1"/>
    <col min="15408" max="15408" width="19.7109375" style="2" customWidth="1"/>
    <col min="15409" max="15409" width="11.42578125" style="2" customWidth="1"/>
    <col min="15410" max="15410" width="14.7109375" style="2" customWidth="1"/>
    <col min="15411" max="15417" width="11.42578125" style="2" customWidth="1"/>
    <col min="15418" max="15418" width="33.5703125" style="2" customWidth="1"/>
    <col min="15419" max="15652" width="11.42578125" style="2"/>
    <col min="15653" max="15653" width="15.7109375" style="2" customWidth="1"/>
    <col min="15654" max="15654" width="10.28515625" style="2" customWidth="1"/>
    <col min="15655" max="15655" width="16.42578125" style="2" customWidth="1"/>
    <col min="15656" max="15656" width="18.140625" style="2" customWidth="1"/>
    <col min="15657" max="15657" width="26.7109375" style="2" customWidth="1"/>
    <col min="15658" max="15659" width="11.42578125" style="2" customWidth="1"/>
    <col min="15660" max="15660" width="14.28515625" style="2" customWidth="1"/>
    <col min="15661" max="15661" width="25" style="2" customWidth="1"/>
    <col min="15662" max="15663" width="11.42578125" style="2" customWidth="1"/>
    <col min="15664" max="15664" width="19.7109375" style="2" customWidth="1"/>
    <col min="15665" max="15665" width="11.42578125" style="2" customWidth="1"/>
    <col min="15666" max="15666" width="14.7109375" style="2" customWidth="1"/>
    <col min="15667" max="15673" width="11.42578125" style="2" customWidth="1"/>
    <col min="15674" max="15674" width="33.5703125" style="2" customWidth="1"/>
    <col min="15675" max="15908" width="11.42578125" style="2"/>
    <col min="15909" max="15909" width="15.7109375" style="2" customWidth="1"/>
    <col min="15910" max="15910" width="10.28515625" style="2" customWidth="1"/>
    <col min="15911" max="15911" width="16.42578125" style="2" customWidth="1"/>
    <col min="15912" max="15912" width="18.140625" style="2" customWidth="1"/>
    <col min="15913" max="15913" width="26.7109375" style="2" customWidth="1"/>
    <col min="15914" max="15915" width="11.42578125" style="2" customWidth="1"/>
    <col min="15916" max="15916" width="14.28515625" style="2" customWidth="1"/>
    <col min="15917" max="15917" width="25" style="2" customWidth="1"/>
    <col min="15918" max="15919" width="11.42578125" style="2" customWidth="1"/>
    <col min="15920" max="15920" width="19.7109375" style="2" customWidth="1"/>
    <col min="15921" max="15921" width="11.42578125" style="2" customWidth="1"/>
    <col min="15922" max="15922" width="14.7109375" style="2" customWidth="1"/>
    <col min="15923" max="15929" width="11.42578125" style="2" customWidth="1"/>
    <col min="15930" max="15930" width="33.5703125" style="2" customWidth="1"/>
    <col min="15931" max="16164" width="11.42578125" style="2"/>
    <col min="16165" max="16165" width="15.7109375" style="2" customWidth="1"/>
    <col min="16166" max="16166" width="10.28515625" style="2" customWidth="1"/>
    <col min="16167" max="16167" width="16.42578125" style="2" customWidth="1"/>
    <col min="16168" max="16168" width="18.140625" style="2" customWidth="1"/>
    <col min="16169" max="16169" width="26.7109375" style="2" customWidth="1"/>
    <col min="16170" max="16171" width="11.42578125" style="2" customWidth="1"/>
    <col min="16172" max="16172" width="14.28515625" style="2" customWidth="1"/>
    <col min="16173" max="16173" width="25" style="2" customWidth="1"/>
    <col min="16174" max="16175" width="11.42578125" style="2" customWidth="1"/>
    <col min="16176" max="16176" width="19.7109375" style="2" customWidth="1"/>
    <col min="16177" max="16177" width="11.42578125" style="2" customWidth="1"/>
    <col min="16178" max="16178" width="14.7109375" style="2" customWidth="1"/>
    <col min="16179" max="16185" width="11.42578125" style="2" customWidth="1"/>
    <col min="16186" max="16186" width="33.5703125" style="2" customWidth="1"/>
    <col min="16187" max="16384" width="11.42578125" style="2"/>
  </cols>
  <sheetData>
    <row r="1" spans="1:61" ht="13.5" thickBot="1">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61" ht="29.25" customHeight="1">
      <c r="A2" s="972" t="s">
        <v>30</v>
      </c>
      <c r="B2" s="973"/>
      <c r="C2" s="978" t="s">
        <v>1196</v>
      </c>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3"/>
      <c r="BG2" s="762" t="s">
        <v>702</v>
      </c>
      <c r="BH2" s="762"/>
      <c r="BI2" s="763"/>
    </row>
    <row r="3" spans="1:61" ht="30.75" customHeight="1">
      <c r="A3" s="974"/>
      <c r="B3" s="975"/>
      <c r="C3" s="980"/>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981"/>
      <c r="AN3" s="981"/>
      <c r="AO3" s="981"/>
      <c r="AP3" s="981"/>
      <c r="AQ3" s="981"/>
      <c r="AR3" s="981"/>
      <c r="AS3" s="981"/>
      <c r="AT3" s="981"/>
      <c r="AU3" s="981"/>
      <c r="AV3" s="981"/>
      <c r="AW3" s="981"/>
      <c r="AX3" s="981"/>
      <c r="AY3" s="981"/>
      <c r="AZ3" s="981"/>
      <c r="BA3" s="981"/>
      <c r="BB3" s="981"/>
      <c r="BC3" s="981"/>
      <c r="BD3" s="981"/>
      <c r="BE3" s="981"/>
      <c r="BF3" s="975"/>
      <c r="BG3" s="764" t="s">
        <v>1197</v>
      </c>
      <c r="BH3" s="764"/>
      <c r="BI3" s="765"/>
    </row>
    <row r="4" spans="1:61" ht="21" customHeight="1" thickBot="1">
      <c r="A4" s="976"/>
      <c r="B4" s="977"/>
      <c r="C4" s="982"/>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983"/>
      <c r="AP4" s="983"/>
      <c r="AQ4" s="983"/>
      <c r="AR4" s="983"/>
      <c r="AS4" s="983"/>
      <c r="AT4" s="983"/>
      <c r="AU4" s="983"/>
      <c r="AV4" s="983"/>
      <c r="AW4" s="983"/>
      <c r="AX4" s="983"/>
      <c r="AY4" s="983"/>
      <c r="AZ4" s="983"/>
      <c r="BA4" s="983"/>
      <c r="BB4" s="983"/>
      <c r="BC4" s="983"/>
      <c r="BD4" s="983"/>
      <c r="BE4" s="983"/>
      <c r="BF4" s="977"/>
      <c r="BG4" s="984" t="s">
        <v>1337</v>
      </c>
      <c r="BH4" s="984"/>
      <c r="BI4" s="985"/>
    </row>
    <row r="5" spans="1:61" ht="27.75" customHeight="1" thickBot="1">
      <c r="A5" s="986" t="s">
        <v>31</v>
      </c>
      <c r="B5" s="987"/>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987"/>
      <c r="AM5" s="987"/>
      <c r="AN5" s="987"/>
      <c r="AO5" s="987"/>
      <c r="AP5" s="987"/>
      <c r="AQ5" s="987"/>
      <c r="AR5" s="987"/>
      <c r="AS5" s="987"/>
      <c r="AT5" s="987"/>
      <c r="AU5" s="987"/>
      <c r="AV5" s="987"/>
      <c r="AW5" s="987"/>
      <c r="AX5" s="987"/>
      <c r="AY5" s="987"/>
      <c r="AZ5" s="987"/>
      <c r="BA5" s="987"/>
      <c r="BB5" s="987"/>
      <c r="BC5" s="987"/>
      <c r="BD5" s="987"/>
      <c r="BE5" s="987"/>
      <c r="BF5" s="987"/>
      <c r="BG5" s="987"/>
      <c r="BH5" s="987"/>
      <c r="BI5" s="988"/>
    </row>
    <row r="6" spans="1:61" s="123" customFormat="1" ht="45.75" customHeight="1" thickBot="1">
      <c r="A6" s="989" t="s">
        <v>718</v>
      </c>
      <c r="B6" s="990"/>
      <c r="C6" s="991" t="s">
        <v>27</v>
      </c>
      <c r="D6" s="991"/>
      <c r="E6" s="991"/>
      <c r="F6" s="991"/>
      <c r="G6" s="991"/>
      <c r="H6" s="992"/>
      <c r="I6" s="992"/>
      <c r="J6" s="992"/>
      <c r="K6" s="993"/>
      <c r="L6" s="994" t="s">
        <v>162</v>
      </c>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2"/>
      <c r="AY6" s="992"/>
      <c r="AZ6" s="992"/>
      <c r="BA6" s="992"/>
      <c r="BB6" s="992"/>
      <c r="BC6" s="992"/>
      <c r="BD6" s="992"/>
      <c r="BE6" s="995" t="s">
        <v>141</v>
      </c>
      <c r="BF6" s="996"/>
      <c r="BG6" s="997" t="s">
        <v>142</v>
      </c>
      <c r="BH6" s="998"/>
      <c r="BI6" s="999"/>
    </row>
    <row r="7" spans="1:61" s="123" customFormat="1" ht="19.5" customHeight="1" thickBot="1">
      <c r="A7" s="633" t="s">
        <v>838</v>
      </c>
      <c r="B7" s="635" t="s">
        <v>839</v>
      </c>
      <c r="C7" s="633" t="s">
        <v>161</v>
      </c>
      <c r="D7" s="991" t="s">
        <v>836</v>
      </c>
      <c r="E7" s="636" t="s">
        <v>729</v>
      </c>
      <c r="F7" s="636" t="s">
        <v>176</v>
      </c>
      <c r="G7" s="990" t="s">
        <v>716</v>
      </c>
      <c r="H7" s="1039" t="s">
        <v>959</v>
      </c>
      <c r="I7" s="1040"/>
      <c r="J7" s="1046" t="s">
        <v>958</v>
      </c>
      <c r="K7" s="1040" t="s">
        <v>29</v>
      </c>
      <c r="L7" s="739" t="s">
        <v>163</v>
      </c>
      <c r="M7" s="634"/>
      <c r="N7" s="635"/>
      <c r="O7" s="1039" t="s">
        <v>837</v>
      </c>
      <c r="P7" s="991"/>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1"/>
      <c r="AP7" s="991"/>
      <c r="AQ7" s="991"/>
      <c r="AR7" s="991"/>
      <c r="AS7" s="991"/>
      <c r="AT7" s="991"/>
      <c r="AU7" s="991"/>
      <c r="AV7" s="1040"/>
      <c r="AW7" s="1022" t="s">
        <v>916</v>
      </c>
      <c r="AX7" s="992"/>
      <c r="AY7" s="992"/>
      <c r="AZ7" s="992"/>
      <c r="BA7" s="992"/>
      <c r="BB7" s="992"/>
      <c r="BC7" s="992"/>
      <c r="BD7" s="1023"/>
      <c r="BE7" s="1024" t="s">
        <v>135</v>
      </c>
      <c r="BF7" s="1025" t="s">
        <v>136</v>
      </c>
      <c r="BG7" s="1026" t="s">
        <v>106</v>
      </c>
      <c r="BH7" s="1027" t="s">
        <v>140</v>
      </c>
      <c r="BI7" s="1000" t="s">
        <v>107</v>
      </c>
    </row>
    <row r="8" spans="1:61" s="123" customFormat="1" ht="30" customHeight="1">
      <c r="A8" s="1004"/>
      <c r="B8" s="1003"/>
      <c r="C8" s="1004"/>
      <c r="D8" s="1048"/>
      <c r="E8" s="1045"/>
      <c r="F8" s="1045"/>
      <c r="G8" s="1034"/>
      <c r="H8" s="1041"/>
      <c r="I8" s="1042"/>
      <c r="J8" s="1047"/>
      <c r="K8" s="1042"/>
      <c r="L8" s="1001" t="s">
        <v>33</v>
      </c>
      <c r="M8" s="1002"/>
      <c r="N8" s="1003"/>
      <c r="O8" s="633" t="s">
        <v>960</v>
      </c>
      <c r="P8" s="635"/>
      <c r="Q8" s="1005" t="s">
        <v>964</v>
      </c>
      <c r="R8" s="1006"/>
      <c r="S8" s="1006"/>
      <c r="T8" s="1006"/>
      <c r="U8" s="1006"/>
      <c r="V8" s="1006"/>
      <c r="W8" s="1006"/>
      <c r="X8" s="1006"/>
      <c r="Y8" s="1006"/>
      <c r="Z8" s="1006"/>
      <c r="AA8" s="1006"/>
      <c r="AB8" s="1006"/>
      <c r="AC8" s="1006"/>
      <c r="AD8" s="1006"/>
      <c r="AE8" s="1006"/>
      <c r="AF8" s="1006"/>
      <c r="AG8" s="1005" t="s">
        <v>823</v>
      </c>
      <c r="AH8" s="1009"/>
      <c r="AI8" s="1012"/>
      <c r="AJ8" s="1005" t="s">
        <v>961</v>
      </c>
      <c r="AK8" s="1006"/>
      <c r="AL8" s="1009"/>
      <c r="AM8" s="1015" t="s">
        <v>962</v>
      </c>
      <c r="AN8" s="1016"/>
      <c r="AO8" s="672" t="s">
        <v>827</v>
      </c>
      <c r="AP8" s="1021" t="s">
        <v>828</v>
      </c>
      <c r="AQ8" s="1028"/>
      <c r="AR8" s="1012" t="s">
        <v>963</v>
      </c>
      <c r="AS8" s="1030"/>
      <c r="AT8" s="633" t="s">
        <v>34</v>
      </c>
      <c r="AU8" s="634"/>
      <c r="AV8" s="635"/>
      <c r="AW8" s="1046" t="s">
        <v>207</v>
      </c>
      <c r="AX8" s="1039" t="s">
        <v>965</v>
      </c>
      <c r="AY8" s="1040"/>
      <c r="AZ8" s="989" t="s">
        <v>32</v>
      </c>
      <c r="BA8" s="636" t="s">
        <v>137</v>
      </c>
      <c r="BB8" s="990" t="s">
        <v>39</v>
      </c>
      <c r="BC8" s="633" t="s">
        <v>38</v>
      </c>
      <c r="BD8" s="635"/>
      <c r="BE8" s="621"/>
      <c r="BF8" s="623"/>
      <c r="BG8" s="625"/>
      <c r="BH8" s="627"/>
      <c r="BI8" s="629"/>
    </row>
    <row r="9" spans="1:61" s="123" customFormat="1" ht="45.75" customHeight="1" thickBot="1">
      <c r="A9" s="1004"/>
      <c r="B9" s="1003"/>
      <c r="C9" s="1004"/>
      <c r="D9" s="1048"/>
      <c r="E9" s="1045"/>
      <c r="F9" s="1045"/>
      <c r="G9" s="1034"/>
      <c r="H9" s="1041"/>
      <c r="I9" s="1042"/>
      <c r="J9" s="1047"/>
      <c r="K9" s="1042"/>
      <c r="L9" s="1061" t="s">
        <v>35</v>
      </c>
      <c r="M9" s="1053" t="s">
        <v>36</v>
      </c>
      <c r="N9" s="124" t="s">
        <v>37</v>
      </c>
      <c r="O9" s="1004"/>
      <c r="P9" s="1003"/>
      <c r="Q9" s="1007"/>
      <c r="R9" s="1008"/>
      <c r="S9" s="1008"/>
      <c r="T9" s="1008"/>
      <c r="U9" s="1008"/>
      <c r="V9" s="1008"/>
      <c r="W9" s="1008"/>
      <c r="X9" s="1008"/>
      <c r="Y9" s="1008"/>
      <c r="Z9" s="1008"/>
      <c r="AA9" s="1008"/>
      <c r="AB9" s="1008"/>
      <c r="AC9" s="1008"/>
      <c r="AD9" s="1008"/>
      <c r="AE9" s="1008"/>
      <c r="AF9" s="1008"/>
      <c r="AG9" s="1010"/>
      <c r="AH9" s="1011"/>
      <c r="AI9" s="1013"/>
      <c r="AJ9" s="1010"/>
      <c r="AK9" s="1014"/>
      <c r="AL9" s="1011"/>
      <c r="AM9" s="1017"/>
      <c r="AN9" s="674"/>
      <c r="AO9" s="672"/>
      <c r="AP9" s="1021"/>
      <c r="AQ9" s="1029"/>
      <c r="AR9" s="1031"/>
      <c r="AS9" s="1032"/>
      <c r="AT9" s="1051" t="s">
        <v>35</v>
      </c>
      <c r="AU9" s="1053" t="s">
        <v>36</v>
      </c>
      <c r="AV9" s="125" t="s">
        <v>37</v>
      </c>
      <c r="AW9" s="1047"/>
      <c r="AX9" s="1041"/>
      <c r="AY9" s="1042"/>
      <c r="AZ9" s="1036"/>
      <c r="BA9" s="1045"/>
      <c r="BB9" s="1034"/>
      <c r="BC9" s="1004"/>
      <c r="BD9" s="1003"/>
      <c r="BE9" s="621"/>
      <c r="BF9" s="623"/>
      <c r="BG9" s="625"/>
      <c r="BH9" s="627"/>
      <c r="BI9" s="629"/>
    </row>
    <row r="10" spans="1:61" s="123" customFormat="1" ht="43.5" customHeight="1" thickBot="1">
      <c r="A10" s="1004"/>
      <c r="B10" s="1003"/>
      <c r="C10" s="1004"/>
      <c r="D10" s="1048"/>
      <c r="E10" s="1045"/>
      <c r="F10" s="1045"/>
      <c r="G10" s="1034"/>
      <c r="H10" s="1041"/>
      <c r="I10" s="1042"/>
      <c r="J10" s="1047"/>
      <c r="K10" s="1042"/>
      <c r="L10" s="1061"/>
      <c r="M10" s="1053"/>
      <c r="N10" s="126" t="s">
        <v>2</v>
      </c>
      <c r="O10" s="1004"/>
      <c r="P10" s="1003"/>
      <c r="Q10" s="1050" t="s">
        <v>818</v>
      </c>
      <c r="R10" s="650"/>
      <c r="S10" s="651"/>
      <c r="T10" s="704" t="s">
        <v>832</v>
      </c>
      <c r="U10" s="108" t="s">
        <v>148</v>
      </c>
      <c r="V10" s="704" t="s">
        <v>832</v>
      </c>
      <c r="W10" s="108" t="s">
        <v>819</v>
      </c>
      <c r="X10" s="704" t="s">
        <v>832</v>
      </c>
      <c r="Y10" s="108" t="s">
        <v>820</v>
      </c>
      <c r="Z10" s="704" t="s">
        <v>832</v>
      </c>
      <c r="AA10" s="108" t="s">
        <v>821</v>
      </c>
      <c r="AB10" s="704" t="s">
        <v>832</v>
      </c>
      <c r="AC10" s="108" t="s">
        <v>518</v>
      </c>
      <c r="AD10" s="783" t="s">
        <v>831</v>
      </c>
      <c r="AE10" s="652" t="s">
        <v>957</v>
      </c>
      <c r="AF10" s="653"/>
      <c r="AG10" s="1055" t="s">
        <v>956</v>
      </c>
      <c r="AH10" s="1056"/>
      <c r="AI10" s="1013"/>
      <c r="AJ10" s="1010"/>
      <c r="AK10" s="1014"/>
      <c r="AL10" s="1011"/>
      <c r="AM10" s="1017"/>
      <c r="AN10" s="674"/>
      <c r="AO10" s="672"/>
      <c r="AP10" s="1021"/>
      <c r="AQ10" s="1029"/>
      <c r="AR10" s="1021" t="s">
        <v>697</v>
      </c>
      <c r="AS10" s="1057" t="s">
        <v>698</v>
      </c>
      <c r="AT10" s="1051"/>
      <c r="AU10" s="1053"/>
      <c r="AV10" s="126" t="s">
        <v>2</v>
      </c>
      <c r="AW10" s="1047"/>
      <c r="AX10" s="1041"/>
      <c r="AY10" s="1042"/>
      <c r="AZ10" s="1036"/>
      <c r="BA10" s="1045"/>
      <c r="BB10" s="1034"/>
      <c r="BC10" s="1004"/>
      <c r="BD10" s="1003"/>
      <c r="BE10" s="621"/>
      <c r="BF10" s="623"/>
      <c r="BG10" s="625"/>
      <c r="BH10" s="627"/>
      <c r="BI10" s="629"/>
    </row>
    <row r="11" spans="1:61" s="123" customFormat="1" ht="22.5" customHeight="1">
      <c r="A11" s="1004"/>
      <c r="B11" s="1003"/>
      <c r="C11" s="1004"/>
      <c r="D11" s="1048"/>
      <c r="E11" s="1045"/>
      <c r="F11" s="1045"/>
      <c r="G11" s="1034"/>
      <c r="H11" s="1041"/>
      <c r="I11" s="1042"/>
      <c r="J11" s="1047"/>
      <c r="K11" s="1042"/>
      <c r="L11" s="1061"/>
      <c r="M11" s="1053"/>
      <c r="N11" s="127" t="s">
        <v>3</v>
      </c>
      <c r="O11" s="1004"/>
      <c r="P11" s="1003"/>
      <c r="Q11" s="1017" t="s">
        <v>508</v>
      </c>
      <c r="R11" s="698" t="s">
        <v>832</v>
      </c>
      <c r="S11" s="674" t="s">
        <v>830</v>
      </c>
      <c r="T11" s="702"/>
      <c r="U11" s="696" t="s">
        <v>829</v>
      </c>
      <c r="V11" s="702"/>
      <c r="W11" s="696" t="s">
        <v>512</v>
      </c>
      <c r="X11" s="702"/>
      <c r="Y11" s="696" t="s">
        <v>795</v>
      </c>
      <c r="Z11" s="702"/>
      <c r="AA11" s="696" t="s">
        <v>516</v>
      </c>
      <c r="AB11" s="702"/>
      <c r="AC11" s="696" t="s">
        <v>796</v>
      </c>
      <c r="AD11" s="784"/>
      <c r="AE11" s="669" t="s">
        <v>822</v>
      </c>
      <c r="AF11" s="766" t="s">
        <v>826</v>
      </c>
      <c r="AG11" s="784" t="s">
        <v>834</v>
      </c>
      <c r="AH11" s="651" t="s">
        <v>523</v>
      </c>
      <c r="AI11" s="1013"/>
      <c r="AJ11" s="1037" t="s">
        <v>824</v>
      </c>
      <c r="AK11" s="128"/>
      <c r="AL11" s="1019" t="s">
        <v>825</v>
      </c>
      <c r="AM11" s="1017"/>
      <c r="AN11" s="674"/>
      <c r="AO11" s="672"/>
      <c r="AP11" s="1021"/>
      <c r="AQ11" s="1029"/>
      <c r="AR11" s="1021"/>
      <c r="AS11" s="1057"/>
      <c r="AT11" s="1051"/>
      <c r="AU11" s="1053"/>
      <c r="AV11" s="127" t="s">
        <v>3</v>
      </c>
      <c r="AW11" s="1047"/>
      <c r="AX11" s="1043"/>
      <c r="AY11" s="1044"/>
      <c r="AZ11" s="1036"/>
      <c r="BA11" s="1045"/>
      <c r="BB11" s="1034"/>
      <c r="BC11" s="1004"/>
      <c r="BD11" s="1003"/>
      <c r="BE11" s="621"/>
      <c r="BF11" s="623"/>
      <c r="BG11" s="625"/>
      <c r="BH11" s="627"/>
      <c r="BI11" s="629"/>
    </row>
    <row r="12" spans="1:61" s="123" customFormat="1" ht="17.25" customHeight="1">
      <c r="A12" s="1004"/>
      <c r="B12" s="1003"/>
      <c r="C12" s="1004"/>
      <c r="D12" s="1048"/>
      <c r="E12" s="1045"/>
      <c r="F12" s="1045"/>
      <c r="G12" s="1034"/>
      <c r="H12" s="1004" t="s">
        <v>786</v>
      </c>
      <c r="I12" s="1033" t="s">
        <v>787</v>
      </c>
      <c r="J12" s="1047"/>
      <c r="K12" s="1042"/>
      <c r="L12" s="1061"/>
      <c r="M12" s="1053"/>
      <c r="N12" s="129" t="s">
        <v>4</v>
      </c>
      <c r="O12" s="1035" t="s">
        <v>717</v>
      </c>
      <c r="P12" s="1033" t="s">
        <v>700</v>
      </c>
      <c r="Q12" s="1017"/>
      <c r="R12" s="699"/>
      <c r="S12" s="674"/>
      <c r="T12" s="702"/>
      <c r="U12" s="696"/>
      <c r="V12" s="702"/>
      <c r="W12" s="696"/>
      <c r="X12" s="702"/>
      <c r="Y12" s="696"/>
      <c r="Z12" s="702"/>
      <c r="AA12" s="696"/>
      <c r="AB12" s="702"/>
      <c r="AC12" s="696"/>
      <c r="AD12" s="784"/>
      <c r="AE12" s="670"/>
      <c r="AF12" s="767"/>
      <c r="AG12" s="784"/>
      <c r="AH12" s="674"/>
      <c r="AI12" s="1013"/>
      <c r="AJ12" s="1010"/>
      <c r="AK12" s="128"/>
      <c r="AL12" s="1038"/>
      <c r="AM12" s="1017"/>
      <c r="AN12" s="674"/>
      <c r="AO12" s="672"/>
      <c r="AP12" s="1021"/>
      <c r="AQ12" s="1029"/>
      <c r="AR12" s="1021"/>
      <c r="AS12" s="1057"/>
      <c r="AT12" s="1051"/>
      <c r="AU12" s="1053"/>
      <c r="AV12" s="129" t="s">
        <v>4</v>
      </c>
      <c r="AW12" s="1047"/>
      <c r="AX12" s="1035" t="s">
        <v>717</v>
      </c>
      <c r="AY12" s="1033" t="s">
        <v>817</v>
      </c>
      <c r="AZ12" s="1036"/>
      <c r="BA12" s="1045"/>
      <c r="BB12" s="1034"/>
      <c r="BC12" s="1035" t="s">
        <v>109</v>
      </c>
      <c r="BD12" s="1033" t="s">
        <v>108</v>
      </c>
      <c r="BE12" s="621"/>
      <c r="BF12" s="623"/>
      <c r="BG12" s="625"/>
      <c r="BH12" s="627"/>
      <c r="BI12" s="629"/>
    </row>
    <row r="13" spans="1:61" s="123" customFormat="1" ht="21.75" customHeight="1" thickBot="1">
      <c r="A13" s="1035"/>
      <c r="B13" s="1033"/>
      <c r="C13" s="1035"/>
      <c r="D13" s="1048"/>
      <c r="E13" s="1045"/>
      <c r="F13" s="1045"/>
      <c r="G13" s="1034"/>
      <c r="H13" s="1035"/>
      <c r="I13" s="1034"/>
      <c r="J13" s="1047"/>
      <c r="K13" s="1042"/>
      <c r="L13" s="1062"/>
      <c r="M13" s="1054"/>
      <c r="N13" s="131" t="s">
        <v>5</v>
      </c>
      <c r="O13" s="1036"/>
      <c r="P13" s="1034"/>
      <c r="Q13" s="1018"/>
      <c r="R13" s="699"/>
      <c r="S13" s="1019"/>
      <c r="T13" s="702"/>
      <c r="U13" s="1049"/>
      <c r="V13" s="702"/>
      <c r="W13" s="1049"/>
      <c r="X13" s="702"/>
      <c r="Y13" s="1049"/>
      <c r="Z13" s="702"/>
      <c r="AA13" s="1049"/>
      <c r="AB13" s="702"/>
      <c r="AC13" s="1049"/>
      <c r="AD13" s="784"/>
      <c r="AE13" s="670"/>
      <c r="AF13" s="767"/>
      <c r="AG13" s="784"/>
      <c r="AH13" s="1019"/>
      <c r="AI13" s="1013"/>
      <c r="AJ13" s="1010"/>
      <c r="AK13" s="128"/>
      <c r="AL13" s="1038"/>
      <c r="AM13" s="1018"/>
      <c r="AN13" s="1019"/>
      <c r="AO13" s="1020"/>
      <c r="AP13" s="669"/>
      <c r="AQ13" s="1029"/>
      <c r="AR13" s="669"/>
      <c r="AS13" s="766"/>
      <c r="AT13" s="1052"/>
      <c r="AU13" s="1054"/>
      <c r="AV13" s="131" t="s">
        <v>5</v>
      </c>
      <c r="AW13" s="1047"/>
      <c r="AX13" s="1036"/>
      <c r="AY13" s="1034"/>
      <c r="AZ13" s="1036"/>
      <c r="BA13" s="1045"/>
      <c r="BB13" s="1034"/>
      <c r="BC13" s="1036"/>
      <c r="BD13" s="1034"/>
      <c r="BE13" s="621"/>
      <c r="BF13" s="623"/>
      <c r="BG13" s="625"/>
      <c r="BH13" s="627"/>
      <c r="BI13" s="629"/>
    </row>
    <row r="14" spans="1:61" s="123" customFormat="1" ht="91.5" customHeight="1">
      <c r="A14" s="683" t="s">
        <v>841</v>
      </c>
      <c r="B14" s="707" t="s">
        <v>853</v>
      </c>
      <c r="C14" s="707" t="s">
        <v>192</v>
      </c>
      <c r="D14" s="707" t="s">
        <v>725</v>
      </c>
      <c r="E14" s="707" t="s">
        <v>1198</v>
      </c>
      <c r="F14" s="1058" t="s">
        <v>1199</v>
      </c>
      <c r="G14" s="707" t="s">
        <v>954</v>
      </c>
      <c r="H14" s="790" t="s">
        <v>711</v>
      </c>
      <c r="I14" s="707" t="s">
        <v>1200</v>
      </c>
      <c r="J14" s="416" t="s">
        <v>1201</v>
      </c>
      <c r="K14" s="707" t="s">
        <v>1202</v>
      </c>
      <c r="L14" s="709">
        <v>3</v>
      </c>
      <c r="M14" s="707">
        <v>4</v>
      </c>
      <c r="N14" s="1085" t="str">
        <f>IF(L14+M14=0,"",IF(OR(AND(L14=3,M14=4),(AND(L14=2,M14=5)),(AND(L14=1,M14=5))),"Extrema",IF(OR(AND(L14=3,M14=1),(AND(L14=2,M14=2))),"Baja",IF(OR(AND(L14=4,M14=1),AND(L14=3,M14=2),AND(L14=2,M14=3),AND(L14=1,M14=3)),"Moderada",IF(L14+M14&gt;=8,"Extrema",IF(L14+M14&lt;4,"Baja",IF(L14+M14&gt;=6,"Alta","Alta")))))))</f>
        <v>Extrema</v>
      </c>
      <c r="O14" s="370" t="s">
        <v>780</v>
      </c>
      <c r="P14" s="370" t="s">
        <v>1203</v>
      </c>
      <c r="Q14" s="381" t="s">
        <v>509</v>
      </c>
      <c r="R14" s="382">
        <f t="shared" ref="R14:R52" si="0">IF(Q14="Asignado",15,0)</f>
        <v>15</v>
      </c>
      <c r="S14" s="381" t="s">
        <v>289</v>
      </c>
      <c r="T14" s="382">
        <f t="shared" ref="T14:T52" si="1">IF(S14="Adecuado",15,0)</f>
        <v>15</v>
      </c>
      <c r="U14" s="381" t="s">
        <v>291</v>
      </c>
      <c r="V14" s="382">
        <f t="shared" ref="V14:V52" si="2">IF(U14="Oportuna",15,0)</f>
        <v>15</v>
      </c>
      <c r="W14" s="381" t="s">
        <v>303</v>
      </c>
      <c r="X14" s="382">
        <f t="shared" ref="X14:X52" si="3">IF(W14="Prevenir",15,IF(W14="Detectar",10,0))</f>
        <v>15</v>
      </c>
      <c r="Y14" s="381" t="s">
        <v>295</v>
      </c>
      <c r="Z14" s="382">
        <f t="shared" ref="Z14:Z52" si="4">IF(Y14="Confiable",15,0)</f>
        <v>15</v>
      </c>
      <c r="AA14" s="381" t="s">
        <v>297</v>
      </c>
      <c r="AB14" s="382">
        <f t="shared" ref="AB14:AB52" si="5">IF(AA14="Se investigan y resuelven oportunamente",15,0)</f>
        <v>15</v>
      </c>
      <c r="AC14" s="381" t="s">
        <v>299</v>
      </c>
      <c r="AD14" s="382">
        <f t="shared" ref="AD14:AD52" si="6">IF(AC14="Completa",10,IF(AC14="incompleta",5,0))</f>
        <v>10</v>
      </c>
      <c r="AE14" s="383">
        <f t="shared" ref="AE14:AE20" si="7">R14+T14+V14+X14+Z14+AB14+AD14</f>
        <v>100</v>
      </c>
      <c r="AF14" s="405" t="str">
        <f>IF(AE14&gt;=96,"Fuerte",IF(AE14&gt;=86,"Moderado",IF(AE14&gt;=0,"Débil","")))</f>
        <v>Fuerte</v>
      </c>
      <c r="AG14" s="408" t="s">
        <v>1204</v>
      </c>
      <c r="AH14" s="405" t="str">
        <f>IF(AG14="Siempre se ejecuta","Fuerte",IF(AG14="Algunas veces","Moderado",IF(AG14="no se ejecuta","Débil","")))</f>
        <v>Fuerte</v>
      </c>
      <c r="AI14" s="405" t="str">
        <f>AF14&amp;AH14</f>
        <v>FuerteFuerte</v>
      </c>
      <c r="AJ14" s="405" t="s">
        <v>152</v>
      </c>
      <c r="AK14" s="405">
        <f>IF(AJ14="Fuerte",100,IF(AJ14="Moderado",50,IF(AJ14="Débil",0,"")))</f>
        <v>100</v>
      </c>
      <c r="AL14" s="417" t="s">
        <v>201</v>
      </c>
      <c r="AM14" s="1091">
        <f>IFERROR(AVERAGE(AK14:AK16),0)</f>
        <v>100</v>
      </c>
      <c r="AN14" s="1063" t="str">
        <f>IF(AM14&gt;=100,"Fuerte",IF(AM14&gt;=50,"Moderado",IF(AM14&gt;=0,"Débil","")))</f>
        <v>Fuerte</v>
      </c>
      <c r="AO14" s="686" t="s">
        <v>1205</v>
      </c>
      <c r="AP14" s="686" t="s">
        <v>559</v>
      </c>
      <c r="AQ14" s="1063" t="str">
        <f>+AN14&amp;AO14&amp;AP14</f>
        <v>FuerteDirectamenteIndirectamente</v>
      </c>
      <c r="AR14" s="1082">
        <v>2</v>
      </c>
      <c r="AS14" s="1082">
        <v>1</v>
      </c>
      <c r="AT14" s="1082">
        <f>IF(L14 ="",0,IF(L14-AR14&lt;=0,1,L14-AR14))</f>
        <v>1</v>
      </c>
      <c r="AU14" s="1082">
        <f>IF(M14 ="",0,IF(M14-AS14=0,1,M14-AS14))</f>
        <v>3</v>
      </c>
      <c r="AV14" s="1085" t="str">
        <f>IF(AT14+AU14=0,"",IF(OR(AND(AT14=3,AU14=4),(AND(AT14=2,AU14=5)),(AND(AT14=1,AU14=5))),"Extrema",IF(OR(AND(AT14=3,AU14=1),(AND(AT14=2,AU14=2))),"Baja",IF(OR(AND(AT14=4,AU14=1),AND(AT14=3,AU14=2),AND(AT14=2,AU14=3),AND(AT14=1,AU14=3)),"Moderada",IF(AT14+AU14&gt;=8,"Extrema",IF(AT14+AU14&lt;4,"Baja",IF(AT14+AU14&gt;=6,"Alta","Alta")))))))</f>
        <v>Moderada</v>
      </c>
      <c r="AW14" s="1088" t="s">
        <v>206</v>
      </c>
      <c r="AX14" s="370" t="s">
        <v>780</v>
      </c>
      <c r="AY14" s="370" t="s">
        <v>1206</v>
      </c>
      <c r="AZ14" s="707" t="s">
        <v>1207</v>
      </c>
      <c r="BA14" s="707" t="s">
        <v>1208</v>
      </c>
      <c r="BB14" s="1058" t="s">
        <v>1209</v>
      </c>
      <c r="BC14" s="792">
        <v>43466</v>
      </c>
      <c r="BD14" s="792">
        <v>43830</v>
      </c>
      <c r="BE14" s="1079" t="s">
        <v>1455</v>
      </c>
      <c r="BF14" s="1066" t="s">
        <v>1456</v>
      </c>
      <c r="BG14" s="1068" t="s">
        <v>1457</v>
      </c>
      <c r="BH14" s="1071" t="s">
        <v>127</v>
      </c>
      <c r="BI14" s="1074"/>
    </row>
    <row r="15" spans="1:61" s="123" customFormat="1" ht="94.5" customHeight="1">
      <c r="A15" s="814"/>
      <c r="B15" s="790"/>
      <c r="C15" s="790"/>
      <c r="D15" s="790"/>
      <c r="E15" s="790"/>
      <c r="F15" s="1059"/>
      <c r="G15" s="790"/>
      <c r="H15" s="790"/>
      <c r="I15" s="790"/>
      <c r="J15" s="371" t="s">
        <v>1210</v>
      </c>
      <c r="K15" s="790"/>
      <c r="L15" s="816"/>
      <c r="M15" s="790"/>
      <c r="N15" s="1086"/>
      <c r="O15" s="371" t="s">
        <v>738</v>
      </c>
      <c r="P15" s="371" t="s">
        <v>1211</v>
      </c>
      <c r="Q15" s="384" t="s">
        <v>509</v>
      </c>
      <c r="R15" s="385">
        <f t="shared" si="0"/>
        <v>15</v>
      </c>
      <c r="S15" s="384" t="s">
        <v>289</v>
      </c>
      <c r="T15" s="385">
        <f t="shared" si="1"/>
        <v>15</v>
      </c>
      <c r="U15" s="384" t="s">
        <v>291</v>
      </c>
      <c r="V15" s="385">
        <f t="shared" si="2"/>
        <v>15</v>
      </c>
      <c r="W15" s="384" t="s">
        <v>303</v>
      </c>
      <c r="X15" s="385">
        <f t="shared" si="3"/>
        <v>15</v>
      </c>
      <c r="Y15" s="384" t="s">
        <v>295</v>
      </c>
      <c r="Z15" s="385">
        <f t="shared" si="4"/>
        <v>15</v>
      </c>
      <c r="AA15" s="384" t="s">
        <v>297</v>
      </c>
      <c r="AB15" s="385">
        <f t="shared" si="5"/>
        <v>15</v>
      </c>
      <c r="AC15" s="384" t="s">
        <v>299</v>
      </c>
      <c r="AD15" s="385">
        <f t="shared" si="6"/>
        <v>10</v>
      </c>
      <c r="AE15" s="386">
        <f t="shared" si="7"/>
        <v>100</v>
      </c>
      <c r="AF15" s="411" t="str">
        <f t="shared" ref="AF15:AF52" si="8">IF(AE15&gt;=96,"Fuerte",IF(AE15&gt;=86,"Moderado",IF(AE15&gt;=0,"Débil","")))</f>
        <v>Fuerte</v>
      </c>
      <c r="AG15" s="410" t="s">
        <v>1204</v>
      </c>
      <c r="AH15" s="411" t="str">
        <f>IF(AG15="Siempre se ejecuta","Fuerte",IF(AG15="Algunas veces","Moderado",IF(AG15="no se ejecuta","Débil","")))</f>
        <v>Fuerte</v>
      </c>
      <c r="AI15" s="411" t="str">
        <f t="shared" ref="AI15:AI16" si="9">AF15&amp;AH15</f>
        <v>FuerteFuerte</v>
      </c>
      <c r="AJ15" s="411" t="s">
        <v>152</v>
      </c>
      <c r="AK15" s="411">
        <f t="shared" ref="AK15:AK16" si="10">IF(AJ15="Fuerte",100,IF(AJ15="Moderado",50,IF(AJ15="Débil",0,"")))</f>
        <v>100</v>
      </c>
      <c r="AL15" s="418" t="s">
        <v>201</v>
      </c>
      <c r="AM15" s="1092"/>
      <c r="AN15" s="1064"/>
      <c r="AO15" s="685"/>
      <c r="AP15" s="685"/>
      <c r="AQ15" s="1064"/>
      <c r="AR15" s="1083"/>
      <c r="AS15" s="1083"/>
      <c r="AT15" s="1083"/>
      <c r="AU15" s="1083"/>
      <c r="AV15" s="1086"/>
      <c r="AW15" s="1089"/>
      <c r="AX15" s="371" t="s">
        <v>765</v>
      </c>
      <c r="AY15" s="371" t="s">
        <v>1212</v>
      </c>
      <c r="AZ15" s="790"/>
      <c r="BA15" s="790"/>
      <c r="BB15" s="1059"/>
      <c r="BC15" s="1077"/>
      <c r="BD15" s="1077"/>
      <c r="BE15" s="1080"/>
      <c r="BF15" s="896"/>
      <c r="BG15" s="1069"/>
      <c r="BH15" s="1072"/>
      <c r="BI15" s="1075"/>
    </row>
    <row r="16" spans="1:61" s="123" customFormat="1" ht="408.75" customHeight="1" thickBot="1">
      <c r="A16" s="684"/>
      <c r="B16" s="708"/>
      <c r="C16" s="708"/>
      <c r="D16" s="708"/>
      <c r="E16" s="708"/>
      <c r="F16" s="1060"/>
      <c r="G16" s="708"/>
      <c r="H16" s="790"/>
      <c r="I16" s="708"/>
      <c r="J16" s="419" t="s">
        <v>1213</v>
      </c>
      <c r="K16" s="708"/>
      <c r="L16" s="710"/>
      <c r="M16" s="708"/>
      <c r="N16" s="1087"/>
      <c r="O16" s="419" t="s">
        <v>742</v>
      </c>
      <c r="P16" s="419" t="s">
        <v>1214</v>
      </c>
      <c r="Q16" s="420" t="s">
        <v>509</v>
      </c>
      <c r="R16" s="379">
        <f t="shared" si="0"/>
        <v>15</v>
      </c>
      <c r="S16" s="420" t="s">
        <v>289</v>
      </c>
      <c r="T16" s="379">
        <f t="shared" si="1"/>
        <v>15</v>
      </c>
      <c r="U16" s="420" t="s">
        <v>291</v>
      </c>
      <c r="V16" s="379">
        <f t="shared" si="2"/>
        <v>15</v>
      </c>
      <c r="W16" s="420" t="s">
        <v>303</v>
      </c>
      <c r="X16" s="379">
        <f t="shared" si="3"/>
        <v>15</v>
      </c>
      <c r="Y16" s="420" t="s">
        <v>295</v>
      </c>
      <c r="Z16" s="379">
        <f t="shared" si="4"/>
        <v>15</v>
      </c>
      <c r="AA16" s="420" t="s">
        <v>297</v>
      </c>
      <c r="AB16" s="379">
        <f t="shared" si="5"/>
        <v>15</v>
      </c>
      <c r="AC16" s="420" t="s">
        <v>299</v>
      </c>
      <c r="AD16" s="379">
        <f t="shared" si="6"/>
        <v>10</v>
      </c>
      <c r="AE16" s="380">
        <f t="shared" si="7"/>
        <v>100</v>
      </c>
      <c r="AF16" s="406" t="str">
        <f t="shared" si="8"/>
        <v>Fuerte</v>
      </c>
      <c r="AG16" s="409" t="s">
        <v>1204</v>
      </c>
      <c r="AH16" s="406" t="str">
        <f>IF(AG16="Siempre se ejecuta","Fuerte",IF(AG16="Algunas veces","Moderado",IF(AG16="No se ejecuta","Débil","")))</f>
        <v>Fuerte</v>
      </c>
      <c r="AI16" s="406" t="str">
        <f t="shared" si="9"/>
        <v>FuerteFuerte</v>
      </c>
      <c r="AJ16" s="406" t="s">
        <v>152</v>
      </c>
      <c r="AK16" s="406">
        <f t="shared" si="10"/>
        <v>100</v>
      </c>
      <c r="AL16" s="421" t="s">
        <v>201</v>
      </c>
      <c r="AM16" s="1093"/>
      <c r="AN16" s="1065"/>
      <c r="AO16" s="687"/>
      <c r="AP16" s="687"/>
      <c r="AQ16" s="1065"/>
      <c r="AR16" s="1084"/>
      <c r="AS16" s="1084"/>
      <c r="AT16" s="1084"/>
      <c r="AU16" s="1084"/>
      <c r="AV16" s="1087"/>
      <c r="AW16" s="1090"/>
      <c r="AX16" s="372" t="s">
        <v>742</v>
      </c>
      <c r="AY16" s="372" t="s">
        <v>1215</v>
      </c>
      <c r="AZ16" s="708"/>
      <c r="BA16" s="708"/>
      <c r="BB16" s="1060"/>
      <c r="BC16" s="1078"/>
      <c r="BD16" s="1078"/>
      <c r="BE16" s="1081"/>
      <c r="BF16" s="1067"/>
      <c r="BG16" s="1070"/>
      <c r="BH16" s="1073"/>
      <c r="BI16" s="1076"/>
    </row>
    <row r="17" spans="1:61" s="123" customFormat="1" ht="93.75" customHeight="1">
      <c r="A17" s="683"/>
      <c r="B17" s="707" t="s">
        <v>1216</v>
      </c>
      <c r="C17" s="707" t="s">
        <v>192</v>
      </c>
      <c r="D17" s="707" t="s">
        <v>726</v>
      </c>
      <c r="E17" s="707" t="s">
        <v>1217</v>
      </c>
      <c r="F17" s="707" t="s">
        <v>1218</v>
      </c>
      <c r="G17" s="707" t="s">
        <v>180</v>
      </c>
      <c r="H17" s="707" t="s">
        <v>712</v>
      </c>
      <c r="I17" s="370" t="s">
        <v>1219</v>
      </c>
      <c r="J17" s="370" t="s">
        <v>1220</v>
      </c>
      <c r="K17" s="707" t="s">
        <v>1221</v>
      </c>
      <c r="L17" s="709">
        <v>4</v>
      </c>
      <c r="M17" s="707">
        <v>4</v>
      </c>
      <c r="N17" s="1085" t="str">
        <f>IF(L17+M17=0,"",IF(OR(AND(L17=3,M17=4),(AND(L17=2,M17=5)),(AND(L17=1,M17=5))),"Extrema",IF(OR(AND(L17=3,M17=1),(AND(L17=2,M17=2))),"Baja",IF(OR(AND(L17=4,M17=1),AND(L17=3,M17=2),AND(L17=2,M17=3),AND(L17=1,M17=3)),"Moderada",IF(L17+M17&gt;=8,"Extrema",IF(L17+M17&lt;4,"Baja",IF(L17+M17&gt;=6,"Alta","Alta")))))))</f>
        <v>Extrema</v>
      </c>
      <c r="O17" s="370" t="s">
        <v>781</v>
      </c>
      <c r="P17" s="370" t="s">
        <v>1222</v>
      </c>
      <c r="Q17" s="381" t="s">
        <v>509</v>
      </c>
      <c r="R17" s="382">
        <f t="shared" si="0"/>
        <v>15</v>
      </c>
      <c r="S17" s="381" t="s">
        <v>289</v>
      </c>
      <c r="T17" s="382">
        <f t="shared" si="1"/>
        <v>15</v>
      </c>
      <c r="U17" s="381" t="s">
        <v>291</v>
      </c>
      <c r="V17" s="382">
        <f t="shared" si="2"/>
        <v>15</v>
      </c>
      <c r="W17" s="381" t="s">
        <v>303</v>
      </c>
      <c r="X17" s="382">
        <f t="shared" si="3"/>
        <v>15</v>
      </c>
      <c r="Y17" s="381" t="s">
        <v>295</v>
      </c>
      <c r="Z17" s="382">
        <f t="shared" si="4"/>
        <v>15</v>
      </c>
      <c r="AA17" s="381" t="s">
        <v>297</v>
      </c>
      <c r="AB17" s="382">
        <f t="shared" si="5"/>
        <v>15</v>
      </c>
      <c r="AC17" s="381" t="s">
        <v>299</v>
      </c>
      <c r="AD17" s="382">
        <f t="shared" si="6"/>
        <v>10</v>
      </c>
      <c r="AE17" s="383">
        <f t="shared" si="7"/>
        <v>100</v>
      </c>
      <c r="AF17" s="405" t="str">
        <f t="shared" si="8"/>
        <v>Fuerte</v>
      </c>
      <c r="AG17" s="408" t="s">
        <v>1204</v>
      </c>
      <c r="AH17" s="405" t="str">
        <f>IF(AG17="Siempre se ejecuta","Fuerte",IF(AG17="Algunas veces","Moderado",IF(AG17="no se ejecuta","Débil","")))</f>
        <v>Fuerte</v>
      </c>
      <c r="AI17" s="405" t="str">
        <f>AF17&amp;AH17</f>
        <v>FuerteFuerte</v>
      </c>
      <c r="AJ17" s="405" t="s">
        <v>152</v>
      </c>
      <c r="AK17" s="405">
        <f>IF(AJ17="Fuerte",100,IF(AJ17="Moderado",50,IF(AJ17="Débil",0,"")))</f>
        <v>100</v>
      </c>
      <c r="AL17" s="405" t="s">
        <v>201</v>
      </c>
      <c r="AM17" s="1112">
        <f>IFERROR(AVERAGE(AK17:AK19),0)</f>
        <v>100</v>
      </c>
      <c r="AN17" s="1063" t="str">
        <f>IF(AM17&gt;=100,"Fuerte",IF(AM17&gt;=50,"Moderado",IF(AM17&gt;=0,"Débil","")))</f>
        <v>Fuerte</v>
      </c>
      <c r="AO17" s="686" t="s">
        <v>1205</v>
      </c>
      <c r="AP17" s="686" t="s">
        <v>559</v>
      </c>
      <c r="AQ17" s="1063" t="str">
        <f>+AN17&amp;AO17&amp;AP17</f>
        <v>FuerteDirectamenteIndirectamente</v>
      </c>
      <c r="AR17" s="1082">
        <v>2</v>
      </c>
      <c r="AS17" s="1082">
        <v>1</v>
      </c>
      <c r="AT17" s="1082">
        <f>IF(L17 ="",0,IF(L17-AR17&lt;=0,1,L17-AR17))</f>
        <v>2</v>
      </c>
      <c r="AU17" s="1082">
        <f>IF(M17 ="",0,IF(M17-AS17=0,1,M17-AS17))</f>
        <v>3</v>
      </c>
      <c r="AV17" s="1085" t="str">
        <f>IF(AT17+AU17=0,"",IF(OR(AND(AT17=3,AU17=4),(AND(AT17=2,AU17=5)),(AND(AT17=1,AU17=5))),"Extrema",IF(OR(AND(AT17=3,AU17=1),(AND(AT17=2,AU17=2))),"Baja",IF(OR(AND(AT17=4,AU17=1),AND(AT17=3,AU17=2),AND(AT17=2,AU17=3),AND(AT17=1,AU17=3)),"Moderada",IF(AT17+AU17&gt;=8,"Extrema",IF(AT17+AU17&lt;4,"Baja",IF(AT17+AU17&gt;=6,"Alta","Alta")))))))</f>
        <v>Moderada</v>
      </c>
      <c r="AW17" s="1088" t="s">
        <v>206</v>
      </c>
      <c r="AX17" s="370" t="s">
        <v>784</v>
      </c>
      <c r="AY17" s="370" t="s">
        <v>1223</v>
      </c>
      <c r="AZ17" s="707" t="s">
        <v>1224</v>
      </c>
      <c r="BA17" s="707" t="s">
        <v>1208</v>
      </c>
      <c r="BB17" s="707" t="s">
        <v>1225</v>
      </c>
      <c r="BC17" s="792">
        <v>43466</v>
      </c>
      <c r="BD17" s="792">
        <v>43830</v>
      </c>
      <c r="BE17" s="1107" t="s">
        <v>1458</v>
      </c>
      <c r="BF17" s="1109" t="s">
        <v>1460</v>
      </c>
      <c r="BG17" s="1100" t="s">
        <v>1459</v>
      </c>
      <c r="BH17" s="898" t="s">
        <v>127</v>
      </c>
      <c r="BI17" s="900"/>
    </row>
    <row r="18" spans="1:61" s="123" customFormat="1" ht="85.5" customHeight="1">
      <c r="A18" s="814"/>
      <c r="B18" s="790"/>
      <c r="C18" s="790"/>
      <c r="D18" s="790"/>
      <c r="E18" s="790"/>
      <c r="F18" s="790"/>
      <c r="G18" s="790"/>
      <c r="H18" s="790"/>
      <c r="I18" s="790" t="s">
        <v>444</v>
      </c>
      <c r="J18" s="1105" t="s">
        <v>1226</v>
      </c>
      <c r="K18" s="790"/>
      <c r="L18" s="816"/>
      <c r="M18" s="790"/>
      <c r="N18" s="1086"/>
      <c r="O18" s="790" t="s">
        <v>781</v>
      </c>
      <c r="P18" s="1105" t="s">
        <v>1227</v>
      </c>
      <c r="Q18" s="1096" t="s">
        <v>509</v>
      </c>
      <c r="R18" s="385">
        <f t="shared" si="0"/>
        <v>15</v>
      </c>
      <c r="S18" s="1096" t="s">
        <v>289</v>
      </c>
      <c r="T18" s="385">
        <f t="shared" si="1"/>
        <v>15</v>
      </c>
      <c r="U18" s="1096" t="s">
        <v>291</v>
      </c>
      <c r="V18" s="385">
        <f t="shared" si="2"/>
        <v>15</v>
      </c>
      <c r="W18" s="1096" t="s">
        <v>303</v>
      </c>
      <c r="X18" s="385">
        <f t="shared" si="3"/>
        <v>15</v>
      </c>
      <c r="Y18" s="1096" t="s">
        <v>295</v>
      </c>
      <c r="Z18" s="385">
        <f t="shared" si="4"/>
        <v>15</v>
      </c>
      <c r="AA18" s="1096" t="s">
        <v>297</v>
      </c>
      <c r="AB18" s="385">
        <f t="shared" si="5"/>
        <v>15</v>
      </c>
      <c r="AC18" s="1096" t="s">
        <v>299</v>
      </c>
      <c r="AD18" s="385">
        <f t="shared" si="6"/>
        <v>10</v>
      </c>
      <c r="AE18" s="1098">
        <f t="shared" si="7"/>
        <v>100</v>
      </c>
      <c r="AF18" s="1094" t="str">
        <f t="shared" si="8"/>
        <v>Fuerte</v>
      </c>
      <c r="AG18" s="685" t="s">
        <v>1204</v>
      </c>
      <c r="AH18" s="1094" t="str">
        <f>IF(AG18="Siempre se ejecuta","Fuerte",IF(AG18="Algunas veces","Moderado",IF(AG18="no se ejecuta","Débil","")))</f>
        <v>Fuerte</v>
      </c>
      <c r="AI18" s="411" t="str">
        <f t="shared" ref="AI18:AI19" si="11">AF18&amp;AH18</f>
        <v>FuerteFuerte</v>
      </c>
      <c r="AJ18" s="1094" t="s">
        <v>152</v>
      </c>
      <c r="AK18" s="411">
        <f t="shared" ref="AK18:AK19" si="12">IF(AJ18="Fuerte",100,IF(AJ18="Moderado",50,IF(AJ18="Débil",0,"")))</f>
        <v>100</v>
      </c>
      <c r="AL18" s="1094" t="s">
        <v>201</v>
      </c>
      <c r="AM18" s="1113"/>
      <c r="AN18" s="1064"/>
      <c r="AO18" s="685"/>
      <c r="AP18" s="685"/>
      <c r="AQ18" s="1064"/>
      <c r="AR18" s="1083"/>
      <c r="AS18" s="1083"/>
      <c r="AT18" s="1083"/>
      <c r="AU18" s="1083"/>
      <c r="AV18" s="1086"/>
      <c r="AW18" s="1089"/>
      <c r="AX18" s="371" t="s">
        <v>765</v>
      </c>
      <c r="AY18" s="371" t="s">
        <v>1228</v>
      </c>
      <c r="AZ18" s="790"/>
      <c r="BA18" s="790"/>
      <c r="BB18" s="790"/>
      <c r="BC18" s="1077"/>
      <c r="BD18" s="1077"/>
      <c r="BE18" s="894"/>
      <c r="BF18" s="1110"/>
      <c r="BG18" s="1101"/>
      <c r="BH18" s="1103"/>
      <c r="BI18" s="1104"/>
    </row>
    <row r="19" spans="1:61" s="123" customFormat="1" ht="154.5" customHeight="1" thickBot="1">
      <c r="A19" s="684"/>
      <c r="B19" s="708"/>
      <c r="C19" s="708"/>
      <c r="D19" s="708"/>
      <c r="E19" s="708"/>
      <c r="F19" s="708"/>
      <c r="G19" s="708"/>
      <c r="H19" s="708"/>
      <c r="I19" s="708"/>
      <c r="J19" s="1106"/>
      <c r="K19" s="708"/>
      <c r="L19" s="710"/>
      <c r="M19" s="708"/>
      <c r="N19" s="1087"/>
      <c r="O19" s="708"/>
      <c r="P19" s="1106"/>
      <c r="Q19" s="1097"/>
      <c r="R19" s="379">
        <f t="shared" si="0"/>
        <v>0</v>
      </c>
      <c r="S19" s="1097"/>
      <c r="T19" s="379">
        <f t="shared" si="1"/>
        <v>0</v>
      </c>
      <c r="U19" s="1097"/>
      <c r="V19" s="379">
        <f t="shared" si="2"/>
        <v>0</v>
      </c>
      <c r="W19" s="1097"/>
      <c r="X19" s="379">
        <f t="shared" si="3"/>
        <v>0</v>
      </c>
      <c r="Y19" s="1097"/>
      <c r="Z19" s="379">
        <f t="shared" si="4"/>
        <v>0</v>
      </c>
      <c r="AA19" s="1097"/>
      <c r="AB19" s="379">
        <f t="shared" si="5"/>
        <v>0</v>
      </c>
      <c r="AC19" s="1097"/>
      <c r="AD19" s="379">
        <f t="shared" si="6"/>
        <v>0</v>
      </c>
      <c r="AE19" s="1099"/>
      <c r="AF19" s="1095"/>
      <c r="AG19" s="687"/>
      <c r="AH19" s="1095"/>
      <c r="AI19" s="406" t="str">
        <f t="shared" si="11"/>
        <v/>
      </c>
      <c r="AJ19" s="1095"/>
      <c r="AK19" s="406" t="str">
        <f t="shared" si="12"/>
        <v/>
      </c>
      <c r="AL19" s="1095"/>
      <c r="AM19" s="1114"/>
      <c r="AN19" s="1065"/>
      <c r="AO19" s="687"/>
      <c r="AP19" s="687"/>
      <c r="AQ19" s="1065"/>
      <c r="AR19" s="1084"/>
      <c r="AS19" s="1084"/>
      <c r="AT19" s="1084"/>
      <c r="AU19" s="1084"/>
      <c r="AV19" s="1087"/>
      <c r="AW19" s="1090"/>
      <c r="AX19" s="372" t="s">
        <v>781</v>
      </c>
      <c r="AY19" s="372" t="s">
        <v>1229</v>
      </c>
      <c r="AZ19" s="708"/>
      <c r="BA19" s="708"/>
      <c r="BB19" s="708"/>
      <c r="BC19" s="1078"/>
      <c r="BD19" s="1078"/>
      <c r="BE19" s="1108"/>
      <c r="BF19" s="1111"/>
      <c r="BG19" s="1102"/>
      <c r="BH19" s="899"/>
      <c r="BI19" s="901"/>
    </row>
    <row r="20" spans="1:61" s="123" customFormat="1" ht="122.25" customHeight="1">
      <c r="A20" s="683"/>
      <c r="B20" s="705" t="s">
        <v>853</v>
      </c>
      <c r="C20" s="683" t="s">
        <v>192</v>
      </c>
      <c r="D20" s="707" t="s">
        <v>792</v>
      </c>
      <c r="E20" s="707" t="s">
        <v>1230</v>
      </c>
      <c r="F20" s="707" t="s">
        <v>1231</v>
      </c>
      <c r="G20" s="707" t="s">
        <v>181</v>
      </c>
      <c r="H20" s="707" t="s">
        <v>707</v>
      </c>
      <c r="I20" s="1058" t="s">
        <v>410</v>
      </c>
      <c r="J20" s="1058" t="s">
        <v>1232</v>
      </c>
      <c r="K20" s="1058" t="s">
        <v>1233</v>
      </c>
      <c r="L20" s="709">
        <v>1</v>
      </c>
      <c r="M20" s="707">
        <v>4</v>
      </c>
      <c r="N20" s="1085" t="str">
        <f>IF(L20+M20=0,"",IF(OR(AND(L20=3,M20=4),(AND(L20=2,M20=5)),(AND(L20=1,M20=5))),"Extrema",IF(OR(AND(L20=3,M20=1),(AND(L20=2,M20=2))),"Baja",IF(OR(AND(L20=4,M20=1),AND(L20=3,M20=2),AND(L20=2,M20=3),AND(L20=1,M20=3)),"Moderada",IF(L20+M20&gt;=8,"Extrema",IF(L20+M20&lt;4,"Baja",IF(L20+M20&gt;=6,"Alta","Alta")))))))</f>
        <v>Alta</v>
      </c>
      <c r="O20" s="1058" t="s">
        <v>781</v>
      </c>
      <c r="P20" s="1058" t="s">
        <v>754</v>
      </c>
      <c r="Q20" s="1115" t="s">
        <v>509</v>
      </c>
      <c r="R20" s="382">
        <f t="shared" si="0"/>
        <v>15</v>
      </c>
      <c r="S20" s="1115" t="s">
        <v>289</v>
      </c>
      <c r="T20" s="382">
        <f t="shared" si="1"/>
        <v>15</v>
      </c>
      <c r="U20" s="1115" t="s">
        <v>292</v>
      </c>
      <c r="V20" s="382">
        <f t="shared" si="2"/>
        <v>0</v>
      </c>
      <c r="W20" s="1115" t="s">
        <v>303</v>
      </c>
      <c r="X20" s="382">
        <f t="shared" si="3"/>
        <v>15</v>
      </c>
      <c r="Y20" s="1115" t="s">
        <v>515</v>
      </c>
      <c r="Z20" s="382">
        <f t="shared" si="4"/>
        <v>0</v>
      </c>
      <c r="AA20" s="1115" t="s">
        <v>297</v>
      </c>
      <c r="AB20" s="382">
        <f t="shared" si="5"/>
        <v>15</v>
      </c>
      <c r="AC20" s="1115" t="s">
        <v>299</v>
      </c>
      <c r="AD20" s="382">
        <f t="shared" si="6"/>
        <v>10</v>
      </c>
      <c r="AE20" s="971">
        <f t="shared" si="7"/>
        <v>70</v>
      </c>
      <c r="AF20" s="967" t="str">
        <f t="shared" si="8"/>
        <v>Débil</v>
      </c>
      <c r="AG20" s="1117" t="s">
        <v>1234</v>
      </c>
      <c r="AH20" s="967" t="str">
        <f>IF(AG20="Siempre se ejecuta","Fuerte",IF(AG20="Algunas veces","Moderado",IF(AG20="no se ejecuta","Débil","")))</f>
        <v>Moderado</v>
      </c>
      <c r="AI20" s="405" t="str">
        <f>AF20&amp;AH20</f>
        <v>DébilModerado</v>
      </c>
      <c r="AJ20" s="967" t="s">
        <v>153</v>
      </c>
      <c r="AK20" s="405">
        <f>IF(AJ20="Fuerte",100,IF(AJ20="Moderado",50,IF(AJ20="Débil",0,"")))</f>
        <v>0</v>
      </c>
      <c r="AL20" s="967" t="s">
        <v>804</v>
      </c>
      <c r="AM20" s="1112">
        <f>IFERROR(AVERAGE(AK20:AK21),0)</f>
        <v>0</v>
      </c>
      <c r="AN20" s="1063" t="str">
        <f>IF(AM20&gt;=100,"Fuerte",IF(AM20&gt;=50,"Moderado",IF(AM20&gt;=0,"Débil","")))</f>
        <v>Débil</v>
      </c>
      <c r="AO20" s="1117" t="s">
        <v>1205</v>
      </c>
      <c r="AP20" s="1117" t="s">
        <v>559</v>
      </c>
      <c r="AQ20" s="1063" t="str">
        <f>+AN20&amp;AO20&amp;AP20</f>
        <v>DébilDirectamenteIndirectamente</v>
      </c>
      <c r="AR20" s="1082">
        <v>0</v>
      </c>
      <c r="AS20" s="1082">
        <v>0</v>
      </c>
      <c r="AT20" s="1082">
        <f>IF(L20 ="",0,IF(L20-AR20&lt;=0,1,L20-AR20))</f>
        <v>1</v>
      </c>
      <c r="AU20" s="1082">
        <f>IF(M20 ="",0,IF(M20-AS20=0,1,M20-AS20))</f>
        <v>4</v>
      </c>
      <c r="AV20" s="1085" t="str">
        <f>IF(AT20+AU20=0,"",IF(OR(AND(AT20=3,AU20=4),(AND(AT20=2,AU20=5)),(AND(AT20=1,AU20=5))),"Extrema",IF(OR(AND(AT20=3,AU20=1),(AND(AT20=2,AU20=2))),"Baja",IF(OR(AND(AT20=4,AU20=1),AND(AT20=3,AU20=2),AND(AT20=2,AU20=3),AND(AT20=1,AU20=3)),"Moderada",IF(AT20+AU20&gt;=8,"Extrema",IF(AT20+AU20&lt;4,"Baja",IF(AT20+AU20&gt;=6,"Alta","Alta")))))))</f>
        <v>Alta</v>
      </c>
      <c r="AW20" s="1124" t="s">
        <v>206</v>
      </c>
      <c r="AX20" s="422" t="s">
        <v>781</v>
      </c>
      <c r="AY20" s="422" t="s">
        <v>1235</v>
      </c>
      <c r="AZ20" s="1058" t="s">
        <v>1236</v>
      </c>
      <c r="BA20" s="1058" t="s">
        <v>1208</v>
      </c>
      <c r="BB20" s="1058" t="s">
        <v>1237</v>
      </c>
      <c r="BC20" s="1119">
        <v>43585</v>
      </c>
      <c r="BD20" s="1119">
        <v>43830</v>
      </c>
      <c r="BE20" s="893" t="s">
        <v>1461</v>
      </c>
      <c r="BF20" s="1122" t="s">
        <v>1462</v>
      </c>
      <c r="BG20" s="1123"/>
      <c r="BH20" s="898" t="s">
        <v>127</v>
      </c>
      <c r="BI20" s="900"/>
    </row>
    <row r="21" spans="1:61" s="123" customFormat="1" ht="162.75" customHeight="1" thickBot="1">
      <c r="A21" s="684"/>
      <c r="B21" s="706"/>
      <c r="C21" s="684"/>
      <c r="D21" s="708"/>
      <c r="E21" s="708"/>
      <c r="F21" s="708"/>
      <c r="G21" s="708"/>
      <c r="H21" s="708"/>
      <c r="I21" s="1060"/>
      <c r="J21" s="1060"/>
      <c r="K21" s="1060"/>
      <c r="L21" s="710"/>
      <c r="M21" s="708"/>
      <c r="N21" s="1087"/>
      <c r="O21" s="1060"/>
      <c r="P21" s="1060"/>
      <c r="Q21" s="1116"/>
      <c r="R21" s="379">
        <f t="shared" si="0"/>
        <v>0</v>
      </c>
      <c r="S21" s="1116"/>
      <c r="T21" s="379">
        <f t="shared" si="1"/>
        <v>0</v>
      </c>
      <c r="U21" s="1116"/>
      <c r="V21" s="379">
        <f t="shared" si="2"/>
        <v>0</v>
      </c>
      <c r="W21" s="1116"/>
      <c r="X21" s="379">
        <f t="shared" si="3"/>
        <v>0</v>
      </c>
      <c r="Y21" s="1116"/>
      <c r="Z21" s="379">
        <f t="shared" si="4"/>
        <v>0</v>
      </c>
      <c r="AA21" s="1116"/>
      <c r="AB21" s="379">
        <f t="shared" si="5"/>
        <v>0</v>
      </c>
      <c r="AC21" s="1116"/>
      <c r="AD21" s="379">
        <f t="shared" si="6"/>
        <v>0</v>
      </c>
      <c r="AE21" s="1099"/>
      <c r="AF21" s="1095"/>
      <c r="AG21" s="1118"/>
      <c r="AH21" s="1095"/>
      <c r="AI21" s="406" t="str">
        <f t="shared" ref="AI21" si="13">AF21&amp;AH21</f>
        <v/>
      </c>
      <c r="AJ21" s="1095"/>
      <c r="AK21" s="406" t="str">
        <f t="shared" ref="AK21" si="14">IF(AJ21="Fuerte",100,IF(AJ21="Moderado",50,IF(AJ21="Débil",0,"")))</f>
        <v/>
      </c>
      <c r="AL21" s="1095"/>
      <c r="AM21" s="1114"/>
      <c r="AN21" s="1065"/>
      <c r="AO21" s="1118"/>
      <c r="AP21" s="1118"/>
      <c r="AQ21" s="1065"/>
      <c r="AR21" s="1084"/>
      <c r="AS21" s="1084"/>
      <c r="AT21" s="1084"/>
      <c r="AU21" s="1084"/>
      <c r="AV21" s="1087"/>
      <c r="AW21" s="1125"/>
      <c r="AX21" s="419" t="s">
        <v>765</v>
      </c>
      <c r="AY21" s="419" t="s">
        <v>1238</v>
      </c>
      <c r="AZ21" s="1060"/>
      <c r="BA21" s="1060"/>
      <c r="BB21" s="1060"/>
      <c r="BC21" s="1120"/>
      <c r="BD21" s="1120"/>
      <c r="BE21" s="1121"/>
      <c r="BF21" s="1111"/>
      <c r="BG21" s="1102"/>
      <c r="BH21" s="899"/>
      <c r="BI21" s="901"/>
    </row>
    <row r="22" spans="1:61" s="123" customFormat="1" ht="53.25" customHeight="1" thickBot="1">
      <c r="A22" s="683" t="s">
        <v>841</v>
      </c>
      <c r="B22" s="707" t="s">
        <v>851</v>
      </c>
      <c r="C22" s="707" t="s">
        <v>191</v>
      </c>
      <c r="D22" s="707" t="s">
        <v>789</v>
      </c>
      <c r="E22" s="707" t="s">
        <v>1239</v>
      </c>
      <c r="F22" s="707" t="s">
        <v>1240</v>
      </c>
      <c r="G22" s="707" t="s">
        <v>953</v>
      </c>
      <c r="H22" s="707" t="s">
        <v>711</v>
      </c>
      <c r="I22" s="707" t="s">
        <v>431</v>
      </c>
      <c r="J22" s="370" t="s">
        <v>1241</v>
      </c>
      <c r="K22" s="707" t="s">
        <v>1242</v>
      </c>
      <c r="L22" s="707">
        <v>1</v>
      </c>
      <c r="M22" s="707">
        <v>4</v>
      </c>
      <c r="N22" s="1085" t="str">
        <f>IF(L22+M22=0,"",IF(OR(AND(L22=3,M22=4),(AND(L22=2,M22=5)),(AND(L22=1,M22=5))),"Extrema",IF(OR(AND(L22=3,M22=1),(AND(L22=2,M22=2))),"Baja",IF(OR(AND(L22=4,M22=1),AND(L22=3,M22=2),AND(L22=2,M22=3),AND(L22=1,M22=3)),"Moderada",IF(L22+M22&gt;=8,"Extrema",IF(L22+M22&lt;4,"Baja",IF(L22+M22&gt;=6,"Alta","Alta")))))))</f>
        <v>Alta</v>
      </c>
      <c r="O22" s="370" t="s">
        <v>781</v>
      </c>
      <c r="P22" s="370" t="s">
        <v>753</v>
      </c>
      <c r="Q22" s="381" t="s">
        <v>509</v>
      </c>
      <c r="R22" s="382">
        <f t="shared" si="0"/>
        <v>15</v>
      </c>
      <c r="S22" s="381" t="s">
        <v>289</v>
      </c>
      <c r="T22" s="382">
        <f t="shared" si="1"/>
        <v>15</v>
      </c>
      <c r="U22" s="381" t="s">
        <v>291</v>
      </c>
      <c r="V22" s="382">
        <f t="shared" si="2"/>
        <v>15</v>
      </c>
      <c r="W22" s="381" t="s">
        <v>303</v>
      </c>
      <c r="X22" s="382">
        <f t="shared" si="3"/>
        <v>15</v>
      </c>
      <c r="Y22" s="381" t="s">
        <v>295</v>
      </c>
      <c r="Z22" s="382">
        <f t="shared" si="4"/>
        <v>15</v>
      </c>
      <c r="AA22" s="381" t="s">
        <v>297</v>
      </c>
      <c r="AB22" s="382">
        <f t="shared" si="5"/>
        <v>15</v>
      </c>
      <c r="AC22" s="381" t="s">
        <v>299</v>
      </c>
      <c r="AD22" s="382">
        <f t="shared" si="6"/>
        <v>10</v>
      </c>
      <c r="AE22" s="383">
        <f t="shared" ref="AE22:AE52" si="15">R22+T22+V22+X22+Z22+AB22+AD22</f>
        <v>100</v>
      </c>
      <c r="AF22" s="405" t="str">
        <f t="shared" si="8"/>
        <v>Fuerte</v>
      </c>
      <c r="AG22" s="408" t="s">
        <v>1204</v>
      </c>
      <c r="AH22" s="405" t="str">
        <f t="shared" ref="AH22:AH28" si="16">IF(AG22="Siempre se ejecuta","Fuerte",IF(AG22="Algunas veces","Moderado",IF(AG22="no se ejecuta","Débil","")))</f>
        <v>Fuerte</v>
      </c>
      <c r="AI22" s="405" t="str">
        <f>AF22&amp;AH22</f>
        <v>FuerteFuerte</v>
      </c>
      <c r="AJ22" s="405" t="s">
        <v>152</v>
      </c>
      <c r="AK22" s="405">
        <f>IF(AJ22="Fuerte",100,IF(AJ22="Moderado",50,IF(AJ22="Débil",0,"")))</f>
        <v>100</v>
      </c>
      <c r="AL22" s="405" t="s">
        <v>201</v>
      </c>
      <c r="AM22" s="1112">
        <f>IFERROR(AVERAGE(AK22:AK23),0)</f>
        <v>50</v>
      </c>
      <c r="AN22" s="1063" t="str">
        <f>IF(AM22&gt;=100,"Fuerte",IF(AM22&gt;=50,"Moderado",IF(AM22&gt;=0,"Débil","")))</f>
        <v>Moderado</v>
      </c>
      <c r="AO22" s="686" t="s">
        <v>1205</v>
      </c>
      <c r="AP22" s="686" t="s">
        <v>1205</v>
      </c>
      <c r="AQ22" s="1063" t="str">
        <f>+AN22&amp;AO22&amp;AP22</f>
        <v>ModeradoDirectamenteDirectamente</v>
      </c>
      <c r="AR22" s="1082">
        <v>1</v>
      </c>
      <c r="AS22" s="1082">
        <v>1</v>
      </c>
      <c r="AT22" s="1082">
        <f>IF(L22 ="",0,IF(L22-AR22&lt;=0,1,L22-AR22))</f>
        <v>1</v>
      </c>
      <c r="AU22" s="1082">
        <f>IF(M22 ="",0,IF(M22-AS22=0,1,M22-AS22))</f>
        <v>3</v>
      </c>
      <c r="AV22" s="1085" t="str">
        <f>IF(AT22+AU22=0,"",IF(OR(AND(AT22=3,AU22=4),(AND(AT22=2,AU22=5)),(AND(AT22=1,AU22=5))),"Extrema",IF(OR(AND(AT22=3,AU22=1),(AND(AT22=2,AU22=2))),"Baja",IF(OR(AND(AT22=4,AU22=1),AND(AT22=3,AU22=2),AND(AT22=2,AU22=3),AND(AT22=1,AU22=3)),"Moderada",IF(AT22+AU22&gt;=8,"Extrema",IF(AT22+AU22&lt;4,"Baja",IF(AT22+AU22&gt;=6,"Alta","Alta")))))))</f>
        <v>Moderada</v>
      </c>
      <c r="AW22" s="1088" t="s">
        <v>206</v>
      </c>
      <c r="AX22" s="370" t="s">
        <v>738</v>
      </c>
      <c r="AY22" s="370" t="s">
        <v>228</v>
      </c>
      <c r="AZ22" s="707" t="s">
        <v>1243</v>
      </c>
      <c r="BA22" s="707" t="s">
        <v>1244</v>
      </c>
      <c r="BB22" s="707" t="s">
        <v>1245</v>
      </c>
      <c r="BC22" s="792">
        <v>43586</v>
      </c>
      <c r="BD22" s="792">
        <v>43829</v>
      </c>
      <c r="BE22" s="1129" t="s">
        <v>1426</v>
      </c>
      <c r="BF22" s="1131">
        <v>0.2</v>
      </c>
      <c r="BG22" s="1133" t="s">
        <v>1422</v>
      </c>
      <c r="BH22" s="1126" t="s">
        <v>127</v>
      </c>
      <c r="BI22" s="1127"/>
    </row>
    <row r="23" spans="1:61" s="123" customFormat="1" ht="88.5" customHeight="1" thickBot="1">
      <c r="A23" s="684"/>
      <c r="B23" s="708"/>
      <c r="C23" s="708"/>
      <c r="D23" s="708"/>
      <c r="E23" s="708"/>
      <c r="F23" s="708"/>
      <c r="G23" s="708"/>
      <c r="H23" s="708"/>
      <c r="I23" s="708"/>
      <c r="J23" s="372" t="s">
        <v>1246</v>
      </c>
      <c r="K23" s="708"/>
      <c r="L23" s="708"/>
      <c r="M23" s="708"/>
      <c r="N23" s="1087"/>
      <c r="O23" s="372" t="s">
        <v>781</v>
      </c>
      <c r="P23" s="372" t="s">
        <v>754</v>
      </c>
      <c r="Q23" s="378" t="s">
        <v>288</v>
      </c>
      <c r="R23" s="379">
        <f t="shared" si="0"/>
        <v>0</v>
      </c>
      <c r="S23" s="378" t="s">
        <v>290</v>
      </c>
      <c r="T23" s="379">
        <f t="shared" si="1"/>
        <v>0</v>
      </c>
      <c r="U23" s="378" t="s">
        <v>292</v>
      </c>
      <c r="V23" s="379">
        <f t="shared" si="2"/>
        <v>0</v>
      </c>
      <c r="W23" s="378" t="s">
        <v>293</v>
      </c>
      <c r="X23" s="379">
        <f t="shared" si="3"/>
        <v>0</v>
      </c>
      <c r="Y23" s="378" t="s">
        <v>515</v>
      </c>
      <c r="Z23" s="379">
        <f t="shared" si="4"/>
        <v>0</v>
      </c>
      <c r="AA23" s="378" t="s">
        <v>1247</v>
      </c>
      <c r="AB23" s="379">
        <f t="shared" si="5"/>
        <v>0</v>
      </c>
      <c r="AC23" s="378" t="s">
        <v>301</v>
      </c>
      <c r="AD23" s="379">
        <f t="shared" si="6"/>
        <v>0</v>
      </c>
      <c r="AE23" s="380">
        <f t="shared" si="15"/>
        <v>0</v>
      </c>
      <c r="AF23" s="406" t="str">
        <f t="shared" si="8"/>
        <v>Débil</v>
      </c>
      <c r="AG23" s="409" t="s">
        <v>1234</v>
      </c>
      <c r="AH23" s="406" t="str">
        <f t="shared" si="16"/>
        <v>Moderado</v>
      </c>
      <c r="AI23" s="406" t="str">
        <f t="shared" ref="AI23" si="17">AF23&amp;AH23</f>
        <v>DébilModerado</v>
      </c>
      <c r="AJ23" s="406" t="s">
        <v>153</v>
      </c>
      <c r="AK23" s="406">
        <f t="shared" ref="AK23" si="18">IF(AJ23="Fuerte",100,IF(AJ23="Moderado",50,IF(AJ23="Débil",0,"")))</f>
        <v>0</v>
      </c>
      <c r="AL23" s="406" t="s">
        <v>804</v>
      </c>
      <c r="AM23" s="1114"/>
      <c r="AN23" s="1065"/>
      <c r="AO23" s="687"/>
      <c r="AP23" s="687"/>
      <c r="AQ23" s="1065"/>
      <c r="AR23" s="1084"/>
      <c r="AS23" s="1084"/>
      <c r="AT23" s="1084"/>
      <c r="AU23" s="1084"/>
      <c r="AV23" s="1087"/>
      <c r="AW23" s="1090"/>
      <c r="AX23" s="372" t="s">
        <v>735</v>
      </c>
      <c r="AY23" s="372" t="s">
        <v>1248</v>
      </c>
      <c r="AZ23" s="708"/>
      <c r="BA23" s="708"/>
      <c r="BB23" s="708"/>
      <c r="BC23" s="1078"/>
      <c r="BD23" s="1078"/>
      <c r="BE23" s="1130"/>
      <c r="BF23" s="1132"/>
      <c r="BG23" s="1134"/>
      <c r="BH23" s="899"/>
      <c r="BI23" s="1128"/>
    </row>
    <row r="24" spans="1:61" s="123" customFormat="1" ht="212.25" customHeight="1" thickBot="1">
      <c r="A24" s="423" t="s">
        <v>841</v>
      </c>
      <c r="B24" s="424" t="s">
        <v>860</v>
      </c>
      <c r="C24" s="424" t="s">
        <v>191</v>
      </c>
      <c r="D24" s="424" t="s">
        <v>792</v>
      </c>
      <c r="E24" s="424" t="s">
        <v>1249</v>
      </c>
      <c r="F24" s="424" t="s">
        <v>1250</v>
      </c>
      <c r="G24" s="424" t="s">
        <v>181</v>
      </c>
      <c r="H24" s="424" t="s">
        <v>706</v>
      </c>
      <c r="I24" s="424" t="s">
        <v>1251</v>
      </c>
      <c r="J24" s="425" t="s">
        <v>1252</v>
      </c>
      <c r="K24" s="424" t="s">
        <v>1253</v>
      </c>
      <c r="L24" s="426">
        <v>1</v>
      </c>
      <c r="M24" s="426">
        <v>3</v>
      </c>
      <c r="N24" s="427" t="str">
        <f>IF(L24+M24=0,"",IF(OR(AND(L24=3,M24=4),(AND(L24=2,M24=5)),(AND(L24=1,M24=5))),"Extrema",IF(OR(AND(L24=3,M24=1),(AND(L24=2,M24=2))),"Baja",IF(OR(AND(L24=4,M24=1),AND(L24=3,M24=2),AND(L24=2,M24=3),AND(L24=1,M24=3)),"Moderada",IF(L24+M24&gt;=8,"Extrema",IF(L24+M24&lt;4,"Baja",IF(L24+M24&gt;=6,"Alta","Alta")))))))</f>
        <v>Moderada</v>
      </c>
      <c r="O24" s="425" t="s">
        <v>735</v>
      </c>
      <c r="P24" s="425" t="s">
        <v>745</v>
      </c>
      <c r="Q24" s="428" t="s">
        <v>509</v>
      </c>
      <c r="R24" s="429">
        <f t="shared" si="0"/>
        <v>15</v>
      </c>
      <c r="S24" s="428" t="s">
        <v>289</v>
      </c>
      <c r="T24" s="429">
        <f t="shared" si="1"/>
        <v>15</v>
      </c>
      <c r="U24" s="428" t="s">
        <v>291</v>
      </c>
      <c r="V24" s="429">
        <f t="shared" si="2"/>
        <v>15</v>
      </c>
      <c r="W24" s="428" t="s">
        <v>303</v>
      </c>
      <c r="X24" s="429">
        <f t="shared" si="3"/>
        <v>15</v>
      </c>
      <c r="Y24" s="428" t="s">
        <v>295</v>
      </c>
      <c r="Z24" s="429">
        <f t="shared" si="4"/>
        <v>15</v>
      </c>
      <c r="AA24" s="428" t="s">
        <v>297</v>
      </c>
      <c r="AB24" s="429">
        <f t="shared" si="5"/>
        <v>15</v>
      </c>
      <c r="AC24" s="428" t="s">
        <v>301</v>
      </c>
      <c r="AD24" s="429">
        <f t="shared" si="6"/>
        <v>0</v>
      </c>
      <c r="AE24" s="430">
        <f t="shared" si="15"/>
        <v>90</v>
      </c>
      <c r="AF24" s="431" t="str">
        <f t="shared" si="8"/>
        <v>Moderado</v>
      </c>
      <c r="AG24" s="432" t="s">
        <v>1204</v>
      </c>
      <c r="AH24" s="431" t="str">
        <f t="shared" si="16"/>
        <v>Fuerte</v>
      </c>
      <c r="AI24" s="431" t="str">
        <f>AF24&amp;AH24</f>
        <v>ModeradoFuerte</v>
      </c>
      <c r="AJ24" s="431" t="s">
        <v>23</v>
      </c>
      <c r="AK24" s="431">
        <f>IF(AJ24="Fuerte",100,IF(AJ24="Moderado",50,IF(AJ24="Débil",0,"")))</f>
        <v>50</v>
      </c>
      <c r="AL24" s="431" t="s">
        <v>804</v>
      </c>
      <c r="AM24" s="433">
        <f>IFERROR(AVERAGE(AK24:AK24),0)</f>
        <v>50</v>
      </c>
      <c r="AN24" s="431" t="str">
        <f>IF(AM24&gt;=100,"Fuerte",IF(AM24&gt;=50,"Moderado",IF(AM24&gt;=0,"Débil","")))</f>
        <v>Moderado</v>
      </c>
      <c r="AO24" s="432" t="s">
        <v>1205</v>
      </c>
      <c r="AP24" s="432" t="s">
        <v>1205</v>
      </c>
      <c r="AQ24" s="431" t="str">
        <f>+AN24&amp;AO24&amp;AP24</f>
        <v>ModeradoDirectamenteDirectamente</v>
      </c>
      <c r="AR24" s="434">
        <v>1</v>
      </c>
      <c r="AS24" s="434">
        <v>1</v>
      </c>
      <c r="AT24" s="434">
        <f>IF(L24 ="",0,IF(L24-AR24&lt;=0,1,L24-AR24))</f>
        <v>1</v>
      </c>
      <c r="AU24" s="434">
        <f>IF(M24 ="",0,IF(M24-AS24=0,1,M24-AS24))</f>
        <v>2</v>
      </c>
      <c r="AV24" s="427" t="str">
        <f>IF(AT24+AU24=0,"",IF(OR(AND(AT24=3,AU24=4),(AND(AT24=2,AU24=5)),(AND(AT24=1,AU24=5))),"Extrema",IF(OR(AND(AT24=3,AU24=1),(AND(AT24=2,AU24=2))),"Baja",IF(OR(AND(AT24=4,AU24=1),AND(AT24=3,AU24=2),AND(AT24=2,AU24=3),AND(AT24=1,AU24=3)),"Moderada",IF(AT24+AU24&gt;=8,"Extrema",IF(AT24+AU24&lt;4,"Baja",IF(AT24+AU24&gt;=6,"Alta","Alta")))))))</f>
        <v>Baja</v>
      </c>
      <c r="AW24" s="435" t="s">
        <v>202</v>
      </c>
      <c r="AX24" s="425" t="s">
        <v>736</v>
      </c>
      <c r="AY24" s="371" t="s">
        <v>1254</v>
      </c>
      <c r="AZ24" s="424" t="s">
        <v>1255</v>
      </c>
      <c r="BA24" s="424" t="s">
        <v>1244</v>
      </c>
      <c r="BB24" s="424" t="s">
        <v>1256</v>
      </c>
      <c r="BC24" s="436">
        <v>43586</v>
      </c>
      <c r="BD24" s="436">
        <v>43829</v>
      </c>
      <c r="BE24" s="437" t="s">
        <v>1427</v>
      </c>
      <c r="BF24" s="438">
        <v>1</v>
      </c>
      <c r="BG24" s="439" t="s">
        <v>1423</v>
      </c>
      <c r="BH24" s="440" t="s">
        <v>127</v>
      </c>
      <c r="BI24" s="441"/>
    </row>
    <row r="25" spans="1:61" s="123" customFormat="1" ht="87" customHeight="1" thickBot="1">
      <c r="A25" s="683" t="s">
        <v>841</v>
      </c>
      <c r="B25" s="707" t="s">
        <v>859</v>
      </c>
      <c r="C25" s="707" t="s">
        <v>191</v>
      </c>
      <c r="D25" s="707" t="s">
        <v>725</v>
      </c>
      <c r="E25" s="707" t="s">
        <v>1257</v>
      </c>
      <c r="F25" s="707" t="s">
        <v>1258</v>
      </c>
      <c r="G25" s="707" t="s">
        <v>953</v>
      </c>
      <c r="H25" s="707" t="s">
        <v>713</v>
      </c>
      <c r="I25" s="707" t="s">
        <v>451</v>
      </c>
      <c r="J25" s="370" t="s">
        <v>1259</v>
      </c>
      <c r="K25" s="707" t="s">
        <v>1260</v>
      </c>
      <c r="L25" s="707">
        <v>1</v>
      </c>
      <c r="M25" s="707">
        <v>3</v>
      </c>
      <c r="N25" s="1085" t="str">
        <f>IF(L25+M25=0,"",IF(OR(AND(L25=3,M25=4),(AND(L25=2,M25=5)),(AND(L25=1,M25=5))),"Extrema",IF(OR(AND(L25=3,M25=1),(AND(L25=2,M25=2))),"Baja",IF(OR(AND(L25=4,M25=1),AND(L25=3,M25=2),AND(L25=2,M25=3),AND(L25=1,M25=3)),"Moderada",IF(L25+M25&gt;=8,"Extrema",IF(L25+M25&lt;4,"Baja",IF(L25+M25&gt;=6,"Alta","Alta")))))))</f>
        <v>Moderada</v>
      </c>
      <c r="O25" s="370" t="s">
        <v>738</v>
      </c>
      <c r="P25" s="370" t="s">
        <v>233</v>
      </c>
      <c r="Q25" s="381" t="s">
        <v>509</v>
      </c>
      <c r="R25" s="382">
        <f t="shared" si="0"/>
        <v>15</v>
      </c>
      <c r="S25" s="381" t="s">
        <v>289</v>
      </c>
      <c r="T25" s="382">
        <f t="shared" si="1"/>
        <v>15</v>
      </c>
      <c r="U25" s="381" t="s">
        <v>291</v>
      </c>
      <c r="V25" s="382">
        <f t="shared" si="2"/>
        <v>15</v>
      </c>
      <c r="W25" s="381" t="s">
        <v>303</v>
      </c>
      <c r="X25" s="382">
        <f t="shared" si="3"/>
        <v>15</v>
      </c>
      <c r="Y25" s="381" t="s">
        <v>295</v>
      </c>
      <c r="Z25" s="382">
        <f t="shared" si="4"/>
        <v>15</v>
      </c>
      <c r="AA25" s="381" t="s">
        <v>297</v>
      </c>
      <c r="AB25" s="382">
        <f t="shared" si="5"/>
        <v>15</v>
      </c>
      <c r="AC25" s="381" t="s">
        <v>299</v>
      </c>
      <c r="AD25" s="382">
        <f t="shared" si="6"/>
        <v>10</v>
      </c>
      <c r="AE25" s="383">
        <f t="shared" si="15"/>
        <v>100</v>
      </c>
      <c r="AF25" s="405" t="str">
        <f t="shared" si="8"/>
        <v>Fuerte</v>
      </c>
      <c r="AG25" s="408" t="s">
        <v>1204</v>
      </c>
      <c r="AH25" s="405" t="str">
        <f t="shared" si="16"/>
        <v>Fuerte</v>
      </c>
      <c r="AI25" s="405" t="str">
        <f>AF25&amp;AH25</f>
        <v>FuerteFuerte</v>
      </c>
      <c r="AJ25" s="405" t="s">
        <v>152</v>
      </c>
      <c r="AK25" s="405">
        <f>IF(AJ25="Fuerte",100,IF(AJ25="Moderado",50,IF(AJ25="Débil",0,"")))</f>
        <v>100</v>
      </c>
      <c r="AL25" s="405" t="s">
        <v>201</v>
      </c>
      <c r="AM25" s="1112">
        <f>IFERROR(AVERAGE(AK25:AK26),0)</f>
        <v>100</v>
      </c>
      <c r="AN25" s="1063" t="str">
        <f>IF(AM25&gt;=100,"Fuerte",IF(AM25&gt;=50,"Moderado",IF(AM25&gt;=0,"Débil","")))</f>
        <v>Fuerte</v>
      </c>
      <c r="AO25" s="686" t="s">
        <v>1205</v>
      </c>
      <c r="AP25" s="686" t="s">
        <v>1205</v>
      </c>
      <c r="AQ25" s="1063" t="str">
        <f>+AN25&amp;AO25&amp;AP25</f>
        <v>FuerteDirectamenteDirectamente</v>
      </c>
      <c r="AR25" s="1082">
        <v>2</v>
      </c>
      <c r="AS25" s="1082">
        <v>2</v>
      </c>
      <c r="AT25" s="1082">
        <f>IF(L25 ="",0,IF(L25-AR25&lt;=0,1,L25-AR25))</f>
        <v>1</v>
      </c>
      <c r="AU25" s="1082">
        <f>IF(M25 ="",0,IF(M25-AS25=0,1,M25-AS25))</f>
        <v>1</v>
      </c>
      <c r="AV25" s="1085" t="str">
        <f>IF(AT25+AU25=0,"",IF(OR(AND(AT25=3,AU25=4),(AND(AT25=2,AU25=5)),(AND(AT25=1,AU25=5))),"Extrema",IF(OR(AND(AT25=3,AU25=1),(AND(AT25=2,AU25=2))),"Baja",IF(OR(AND(AT25=4,AU25=1),AND(AT25=3,AU25=2),AND(AT25=2,AU25=3),AND(AT25=1,AU25=3)),"Moderada",IF(AT25+AU25&gt;=8,"Extrema",IF(AT25+AU25&lt;4,"Baja",IF(AT25+AU25&gt;=6,"Alta","Alta")))))))</f>
        <v>Baja</v>
      </c>
      <c r="AW25" s="1088" t="s">
        <v>202</v>
      </c>
      <c r="AX25" s="370" t="s">
        <v>780</v>
      </c>
      <c r="AY25" s="370" t="s">
        <v>1261</v>
      </c>
      <c r="AZ25" s="707" t="s">
        <v>1262</v>
      </c>
      <c r="BA25" s="707" t="s">
        <v>1244</v>
      </c>
      <c r="BB25" s="707" t="s">
        <v>1263</v>
      </c>
      <c r="BC25" s="611">
        <v>43586</v>
      </c>
      <c r="BD25" s="611">
        <v>43829</v>
      </c>
      <c r="BE25" s="1129" t="s">
        <v>1424</v>
      </c>
      <c r="BF25" s="1131">
        <v>0.1</v>
      </c>
      <c r="BG25" s="1133" t="s">
        <v>1425</v>
      </c>
      <c r="BH25" s="1126" t="s">
        <v>127</v>
      </c>
      <c r="BI25" s="1127"/>
    </row>
    <row r="26" spans="1:61" s="123" customFormat="1" ht="90.75" customHeight="1" thickBot="1">
      <c r="A26" s="684"/>
      <c r="B26" s="708"/>
      <c r="C26" s="708"/>
      <c r="D26" s="708"/>
      <c r="E26" s="708"/>
      <c r="F26" s="708"/>
      <c r="G26" s="708"/>
      <c r="H26" s="708"/>
      <c r="I26" s="708"/>
      <c r="J26" s="372" t="s">
        <v>1264</v>
      </c>
      <c r="K26" s="708"/>
      <c r="L26" s="708"/>
      <c r="M26" s="708"/>
      <c r="N26" s="1087"/>
      <c r="O26" s="372" t="s">
        <v>738</v>
      </c>
      <c r="P26" s="372" t="s">
        <v>231</v>
      </c>
      <c r="Q26" s="378" t="s">
        <v>509</v>
      </c>
      <c r="R26" s="379">
        <f t="shared" si="0"/>
        <v>15</v>
      </c>
      <c r="S26" s="378" t="s">
        <v>289</v>
      </c>
      <c r="T26" s="379">
        <f t="shared" si="1"/>
        <v>15</v>
      </c>
      <c r="U26" s="378" t="s">
        <v>291</v>
      </c>
      <c r="V26" s="379">
        <f t="shared" si="2"/>
        <v>15</v>
      </c>
      <c r="W26" s="378" t="s">
        <v>303</v>
      </c>
      <c r="X26" s="379">
        <f t="shared" si="3"/>
        <v>15</v>
      </c>
      <c r="Y26" s="378" t="s">
        <v>295</v>
      </c>
      <c r="Z26" s="379">
        <f t="shared" si="4"/>
        <v>15</v>
      </c>
      <c r="AA26" s="378" t="s">
        <v>297</v>
      </c>
      <c r="AB26" s="379">
        <f t="shared" si="5"/>
        <v>15</v>
      </c>
      <c r="AC26" s="378" t="s">
        <v>299</v>
      </c>
      <c r="AD26" s="379">
        <f t="shared" si="6"/>
        <v>10</v>
      </c>
      <c r="AE26" s="380">
        <f t="shared" si="15"/>
        <v>100</v>
      </c>
      <c r="AF26" s="406" t="str">
        <f t="shared" si="8"/>
        <v>Fuerte</v>
      </c>
      <c r="AG26" s="409" t="s">
        <v>1204</v>
      </c>
      <c r="AH26" s="406" t="str">
        <f t="shared" si="16"/>
        <v>Fuerte</v>
      </c>
      <c r="AI26" s="406" t="str">
        <f t="shared" ref="AI26" si="19">AF26&amp;AH26</f>
        <v>FuerteFuerte</v>
      </c>
      <c r="AJ26" s="406" t="s">
        <v>152</v>
      </c>
      <c r="AK26" s="406">
        <f t="shared" ref="AK26" si="20">IF(AJ26="Fuerte",100,IF(AJ26="Moderado",50,IF(AJ26="Débil",0,"")))</f>
        <v>100</v>
      </c>
      <c r="AL26" s="406" t="s">
        <v>201</v>
      </c>
      <c r="AM26" s="1114"/>
      <c r="AN26" s="1065"/>
      <c r="AO26" s="687"/>
      <c r="AP26" s="687"/>
      <c r="AQ26" s="1065"/>
      <c r="AR26" s="1084"/>
      <c r="AS26" s="1084"/>
      <c r="AT26" s="1084"/>
      <c r="AU26" s="1084"/>
      <c r="AV26" s="1087"/>
      <c r="AW26" s="1090"/>
      <c r="AX26" s="372" t="s">
        <v>765</v>
      </c>
      <c r="AY26" s="372" t="s">
        <v>1265</v>
      </c>
      <c r="AZ26" s="708"/>
      <c r="BA26" s="708"/>
      <c r="BB26" s="708"/>
      <c r="BC26" s="1136"/>
      <c r="BD26" s="1136"/>
      <c r="BE26" s="1130"/>
      <c r="BF26" s="1132"/>
      <c r="BG26" s="1137"/>
      <c r="BH26" s="899"/>
      <c r="BI26" s="1135"/>
    </row>
    <row r="27" spans="1:61" s="123" customFormat="1" ht="149.25" customHeight="1">
      <c r="A27" s="683"/>
      <c r="B27" s="707" t="s">
        <v>853</v>
      </c>
      <c r="C27" s="707" t="s">
        <v>197</v>
      </c>
      <c r="D27" s="707" t="s">
        <v>792</v>
      </c>
      <c r="E27" s="707" t="s">
        <v>1266</v>
      </c>
      <c r="F27" s="707" t="s">
        <v>1267</v>
      </c>
      <c r="G27" s="707" t="s">
        <v>953</v>
      </c>
      <c r="H27" s="707" t="s">
        <v>707</v>
      </c>
      <c r="I27" s="707" t="s">
        <v>410</v>
      </c>
      <c r="J27" s="370" t="s">
        <v>1252</v>
      </c>
      <c r="K27" s="707" t="s">
        <v>1268</v>
      </c>
      <c r="L27" s="707">
        <v>1</v>
      </c>
      <c r="M27" s="707">
        <v>4</v>
      </c>
      <c r="N27" s="1085" t="str">
        <f>IF(L27+M27=0,"",IF(OR(AND(L27=3,M27=4),(AND(L27=2,M27=5)),(AND(L27=1,M27=5))),"Extrema",IF(OR(AND(L27=3,M27=1),(AND(L27=2,M27=2))),"Baja",IF(OR(AND(L27=4,M27=1),AND(L27=3,M27=2),AND(L27=2,M27=3),AND(L27=1,M27=3)),"Moderada",IF(L27+M27&gt;=8,"Extrema",IF(L27+M27&lt;4,"Baja",IF(L27+M27&gt;=6,"Alta","Alta")))))))</f>
        <v>Alta</v>
      </c>
      <c r="O27" s="370" t="s">
        <v>781</v>
      </c>
      <c r="P27" s="370" t="s">
        <v>1269</v>
      </c>
      <c r="Q27" s="381" t="s">
        <v>509</v>
      </c>
      <c r="R27" s="382">
        <f t="shared" si="0"/>
        <v>15</v>
      </c>
      <c r="S27" s="381" t="s">
        <v>289</v>
      </c>
      <c r="T27" s="382">
        <f t="shared" si="1"/>
        <v>15</v>
      </c>
      <c r="U27" s="381" t="s">
        <v>291</v>
      </c>
      <c r="V27" s="382">
        <f t="shared" si="2"/>
        <v>15</v>
      </c>
      <c r="W27" s="381" t="s">
        <v>303</v>
      </c>
      <c r="X27" s="382">
        <f t="shared" si="3"/>
        <v>15</v>
      </c>
      <c r="Y27" s="381" t="s">
        <v>295</v>
      </c>
      <c r="Z27" s="382">
        <f t="shared" si="4"/>
        <v>15</v>
      </c>
      <c r="AA27" s="381" t="s">
        <v>297</v>
      </c>
      <c r="AB27" s="382">
        <f t="shared" si="5"/>
        <v>15</v>
      </c>
      <c r="AC27" s="381" t="s">
        <v>299</v>
      </c>
      <c r="AD27" s="382">
        <f t="shared" si="6"/>
        <v>10</v>
      </c>
      <c r="AE27" s="383">
        <f t="shared" si="15"/>
        <v>100</v>
      </c>
      <c r="AF27" s="405" t="str">
        <f t="shared" si="8"/>
        <v>Fuerte</v>
      </c>
      <c r="AG27" s="408" t="s">
        <v>1234</v>
      </c>
      <c r="AH27" s="405" t="str">
        <f t="shared" si="16"/>
        <v>Moderado</v>
      </c>
      <c r="AI27" s="405" t="str">
        <f>AF27&amp;AH27</f>
        <v>FuerteModerado</v>
      </c>
      <c r="AJ27" s="405" t="s">
        <v>23</v>
      </c>
      <c r="AK27" s="405">
        <f>IF(AJ27="Fuerte",100,IF(AJ27="Moderado",50,IF(AJ27="Débil",0,"")))</f>
        <v>50</v>
      </c>
      <c r="AL27" s="405" t="s">
        <v>804</v>
      </c>
      <c r="AM27" s="1112">
        <f>IFERROR(AVERAGE(AK27:AK29),0)</f>
        <v>50</v>
      </c>
      <c r="AN27" s="1063" t="str">
        <f>IF(AM27&gt;=100,"Fuerte",IF(AM27&gt;=50,"Moderado",IF(AM27&gt;=0,"Débil","")))</f>
        <v>Moderado</v>
      </c>
      <c r="AO27" s="686" t="s">
        <v>1205</v>
      </c>
      <c r="AP27" s="686" t="s">
        <v>559</v>
      </c>
      <c r="AQ27" s="1063" t="str">
        <f>+AN27&amp;AO27&amp;AP27</f>
        <v>ModeradoDirectamenteIndirectamente</v>
      </c>
      <c r="AR27" s="1082">
        <v>1</v>
      </c>
      <c r="AS27" s="1082">
        <v>0</v>
      </c>
      <c r="AT27" s="1082">
        <f>IF(L27 ="",0,IF(L27-AR27&lt;=0,1,L27-AR27))</f>
        <v>1</v>
      </c>
      <c r="AU27" s="1082">
        <f>IF(M27 ="",0,IF(M27-AS27=0,1,M27-AS27))</f>
        <v>4</v>
      </c>
      <c r="AV27" s="1085" t="str">
        <f>IF(AT27+AU27=0,"",IF(OR(AND(AT27=3,AU27=4),(AND(AT27=2,AU27=5)),(AND(AT27=1,AU27=5))),"Extrema",IF(OR(AND(AT27=3,AU27=1),(AND(AT27=2,AU27=2))),"Baja",IF(OR(AND(AT27=4,AU27=1),AND(AT27=3,AU27=2),AND(AT27=2,AU27=3),AND(AT27=1,AU27=3)),"Moderada",IF(AT27+AU27&gt;=8,"Extrema",IF(AT27+AU27&lt;4,"Baja",IF(AT27+AU27&gt;=6,"Alta","Alta")))))))</f>
        <v>Alta</v>
      </c>
      <c r="AW27" s="1088" t="s">
        <v>206</v>
      </c>
      <c r="AX27" s="370" t="s">
        <v>765</v>
      </c>
      <c r="AY27" s="370" t="s">
        <v>1270</v>
      </c>
      <c r="AZ27" s="707" t="s">
        <v>1271</v>
      </c>
      <c r="BA27" s="707" t="s">
        <v>1272</v>
      </c>
      <c r="BB27" s="707" t="s">
        <v>1273</v>
      </c>
      <c r="BC27" s="792">
        <v>43584</v>
      </c>
      <c r="BD27" s="792">
        <v>43646</v>
      </c>
      <c r="BE27" s="1143" t="s">
        <v>1577</v>
      </c>
      <c r="BF27" s="1145">
        <v>1</v>
      </c>
      <c r="BG27" s="1100" t="s">
        <v>1578</v>
      </c>
      <c r="BH27" s="964" t="s">
        <v>126</v>
      </c>
      <c r="BI27" s="1140" t="s">
        <v>1508</v>
      </c>
    </row>
    <row r="28" spans="1:61" s="123" customFormat="1" ht="120" customHeight="1">
      <c r="A28" s="814"/>
      <c r="B28" s="790"/>
      <c r="C28" s="790"/>
      <c r="D28" s="790"/>
      <c r="E28" s="790"/>
      <c r="F28" s="790"/>
      <c r="G28" s="790"/>
      <c r="H28" s="790"/>
      <c r="I28" s="790"/>
      <c r="J28" s="371" t="s">
        <v>1274</v>
      </c>
      <c r="K28" s="790"/>
      <c r="L28" s="790"/>
      <c r="M28" s="790"/>
      <c r="N28" s="1086"/>
      <c r="O28" s="371" t="s">
        <v>738</v>
      </c>
      <c r="P28" s="371" t="s">
        <v>1275</v>
      </c>
      <c r="Q28" s="384" t="s">
        <v>509</v>
      </c>
      <c r="R28" s="385">
        <f t="shared" si="0"/>
        <v>15</v>
      </c>
      <c r="S28" s="384" t="s">
        <v>289</v>
      </c>
      <c r="T28" s="385">
        <f t="shared" si="1"/>
        <v>15</v>
      </c>
      <c r="U28" s="384" t="s">
        <v>292</v>
      </c>
      <c r="V28" s="385">
        <f t="shared" si="2"/>
        <v>0</v>
      </c>
      <c r="W28" s="384" t="s">
        <v>303</v>
      </c>
      <c r="X28" s="385">
        <f t="shared" si="3"/>
        <v>15</v>
      </c>
      <c r="Y28" s="384" t="s">
        <v>515</v>
      </c>
      <c r="Z28" s="385">
        <f t="shared" si="4"/>
        <v>0</v>
      </c>
      <c r="AA28" s="384" t="s">
        <v>297</v>
      </c>
      <c r="AB28" s="385">
        <f t="shared" si="5"/>
        <v>15</v>
      </c>
      <c r="AC28" s="384" t="s">
        <v>299</v>
      </c>
      <c r="AD28" s="385">
        <f t="shared" si="6"/>
        <v>10</v>
      </c>
      <c r="AE28" s="386">
        <f t="shared" si="15"/>
        <v>70</v>
      </c>
      <c r="AF28" s="411" t="str">
        <f t="shared" si="8"/>
        <v>Débil</v>
      </c>
      <c r="AG28" s="410" t="s">
        <v>1234</v>
      </c>
      <c r="AH28" s="411" t="str">
        <f t="shared" si="16"/>
        <v>Moderado</v>
      </c>
      <c r="AI28" s="411" t="str">
        <f t="shared" ref="AI28:AI29" si="21">AF28&amp;AH28</f>
        <v>DébilModerado</v>
      </c>
      <c r="AJ28" s="411" t="s">
        <v>153</v>
      </c>
      <c r="AK28" s="411">
        <f t="shared" ref="AK28:AK29" si="22">IF(AJ28="Fuerte",100,IF(AJ28="Moderado",50,IF(AJ28="Débil",0,"")))</f>
        <v>0</v>
      </c>
      <c r="AL28" s="411" t="s">
        <v>804</v>
      </c>
      <c r="AM28" s="1113"/>
      <c r="AN28" s="1064"/>
      <c r="AO28" s="685"/>
      <c r="AP28" s="685"/>
      <c r="AQ28" s="1064"/>
      <c r="AR28" s="1083"/>
      <c r="AS28" s="1083"/>
      <c r="AT28" s="1083"/>
      <c r="AU28" s="1083"/>
      <c r="AV28" s="1086"/>
      <c r="AW28" s="1089"/>
      <c r="AX28" s="371" t="s">
        <v>765</v>
      </c>
      <c r="AY28" s="371" t="s">
        <v>1276</v>
      </c>
      <c r="AZ28" s="790"/>
      <c r="BA28" s="790"/>
      <c r="BB28" s="790"/>
      <c r="BC28" s="1077"/>
      <c r="BD28" s="1077"/>
      <c r="BE28" s="908"/>
      <c r="BF28" s="911"/>
      <c r="BG28" s="1101"/>
      <c r="BH28" s="1138"/>
      <c r="BI28" s="1141"/>
    </row>
    <row r="29" spans="1:61" s="123" customFormat="1" ht="139.5" customHeight="1" thickBot="1">
      <c r="A29" s="684"/>
      <c r="B29" s="708"/>
      <c r="C29" s="708"/>
      <c r="D29" s="708"/>
      <c r="E29" s="708"/>
      <c r="F29" s="708"/>
      <c r="G29" s="708"/>
      <c r="H29" s="708"/>
      <c r="I29" s="708"/>
      <c r="J29" s="372" t="s">
        <v>1277</v>
      </c>
      <c r="K29" s="708"/>
      <c r="L29" s="708"/>
      <c r="M29" s="708"/>
      <c r="N29" s="1087"/>
      <c r="O29" s="372" t="s">
        <v>765</v>
      </c>
      <c r="P29" s="372" t="s">
        <v>1278</v>
      </c>
      <c r="Q29" s="378" t="s">
        <v>509</v>
      </c>
      <c r="R29" s="379">
        <f t="shared" si="0"/>
        <v>15</v>
      </c>
      <c r="S29" s="378" t="s">
        <v>289</v>
      </c>
      <c r="T29" s="379">
        <f t="shared" si="1"/>
        <v>15</v>
      </c>
      <c r="U29" s="378" t="s">
        <v>291</v>
      </c>
      <c r="V29" s="379">
        <f t="shared" si="2"/>
        <v>15</v>
      </c>
      <c r="W29" s="378" t="s">
        <v>303</v>
      </c>
      <c r="X29" s="379">
        <f t="shared" si="3"/>
        <v>15</v>
      </c>
      <c r="Y29" s="378" t="s">
        <v>295</v>
      </c>
      <c r="Z29" s="379">
        <f t="shared" si="4"/>
        <v>15</v>
      </c>
      <c r="AA29" s="378" t="s">
        <v>297</v>
      </c>
      <c r="AB29" s="379">
        <f t="shared" si="5"/>
        <v>15</v>
      </c>
      <c r="AC29" s="378" t="s">
        <v>299</v>
      </c>
      <c r="AD29" s="379">
        <f t="shared" si="6"/>
        <v>10</v>
      </c>
      <c r="AE29" s="380">
        <f t="shared" si="15"/>
        <v>100</v>
      </c>
      <c r="AF29" s="406" t="str">
        <f t="shared" si="8"/>
        <v>Fuerte</v>
      </c>
      <c r="AG29" s="409" t="s">
        <v>1204</v>
      </c>
      <c r="AH29" s="406" t="str">
        <f>IF(AG29="Siempre se ejecuta","Fuerte",IF(AG29="Algunas veces","Moderado",IF(AG29="No se ejecuta","Débil","")))</f>
        <v>Fuerte</v>
      </c>
      <c r="AI29" s="406" t="str">
        <f t="shared" si="21"/>
        <v>FuerteFuerte</v>
      </c>
      <c r="AJ29" s="406" t="s">
        <v>152</v>
      </c>
      <c r="AK29" s="406">
        <f t="shared" si="22"/>
        <v>100</v>
      </c>
      <c r="AL29" s="406" t="s">
        <v>201</v>
      </c>
      <c r="AM29" s="1114"/>
      <c r="AN29" s="1065"/>
      <c r="AO29" s="687"/>
      <c r="AP29" s="687"/>
      <c r="AQ29" s="1065"/>
      <c r="AR29" s="1084"/>
      <c r="AS29" s="1084"/>
      <c r="AT29" s="1084"/>
      <c r="AU29" s="1084"/>
      <c r="AV29" s="1087"/>
      <c r="AW29" s="1090"/>
      <c r="AX29" s="372" t="s">
        <v>765</v>
      </c>
      <c r="AY29" s="372" t="s">
        <v>1279</v>
      </c>
      <c r="AZ29" s="708"/>
      <c r="BA29" s="708"/>
      <c r="BB29" s="708"/>
      <c r="BC29" s="1078"/>
      <c r="BD29" s="1078"/>
      <c r="BE29" s="1144"/>
      <c r="BF29" s="1146"/>
      <c r="BG29" s="1069"/>
      <c r="BH29" s="1139"/>
      <c r="BI29" s="1142"/>
    </row>
    <row r="30" spans="1:61" s="123" customFormat="1" ht="165" customHeight="1">
      <c r="A30" s="591"/>
      <c r="B30" s="593" t="s">
        <v>853</v>
      </c>
      <c r="C30" s="593" t="s">
        <v>197</v>
      </c>
      <c r="D30" s="593" t="s">
        <v>725</v>
      </c>
      <c r="E30" s="593" t="s">
        <v>1280</v>
      </c>
      <c r="F30" s="593" t="s">
        <v>1281</v>
      </c>
      <c r="G30" s="593" t="s">
        <v>954</v>
      </c>
      <c r="H30" s="593" t="s">
        <v>711</v>
      </c>
      <c r="I30" s="593" t="s">
        <v>1282</v>
      </c>
      <c r="J30" s="594" t="s">
        <v>1283</v>
      </c>
      <c r="K30" s="593" t="s">
        <v>1284</v>
      </c>
      <c r="L30" s="593">
        <v>4</v>
      </c>
      <c r="M30" s="593">
        <v>4</v>
      </c>
      <c r="N30" s="963" t="str">
        <f>IF(L30+M30=0,"",IF(OR(AND(L30=3,M30=4),(AND(L30=2,M30=5)),(AND(L30=1,M30=5))),"Extrema",IF(OR(AND(L30=3,M30=1),(AND(L30=2,M30=2))),"Baja",IF(OR(AND(L30=4,M30=1),AND(L30=3,M30=2),AND(L30=2,M30=3),AND(L30=1,M30=3)),"Moderada",IF(L30+M30&gt;=8,"Extrema",IF(L30+M30&lt;4,"Baja",IF(L30+M30&gt;=6,"Alta","Alta")))))))</f>
        <v>Extrema</v>
      </c>
      <c r="O30" s="594" t="s">
        <v>738</v>
      </c>
      <c r="P30" s="594" t="s">
        <v>1285</v>
      </c>
      <c r="Q30" s="969" t="s">
        <v>509</v>
      </c>
      <c r="R30" s="970">
        <f>IF(Q30="Asignado",15,0)</f>
        <v>15</v>
      </c>
      <c r="S30" s="969" t="s">
        <v>289</v>
      </c>
      <c r="T30" s="970">
        <f>IF(S30="Adecuado",15,0)</f>
        <v>15</v>
      </c>
      <c r="U30" s="969" t="s">
        <v>291</v>
      </c>
      <c r="V30" s="970">
        <f>IF(U30="Oportuna",15,0)</f>
        <v>15</v>
      </c>
      <c r="W30" s="969" t="s">
        <v>303</v>
      </c>
      <c r="X30" s="970">
        <f>IF(W30="Prevenir",15,IF(W30="Detectar",10,0))</f>
        <v>15</v>
      </c>
      <c r="Y30" s="969" t="s">
        <v>295</v>
      </c>
      <c r="Z30" s="970">
        <f>IF(Y30="Confiable",15,0)</f>
        <v>15</v>
      </c>
      <c r="AA30" s="969" t="s">
        <v>297</v>
      </c>
      <c r="AB30" s="970">
        <f>IF(AA30="Se investigan y resuelven oportunamente",15,0)</f>
        <v>15</v>
      </c>
      <c r="AC30" s="969" t="s">
        <v>299</v>
      </c>
      <c r="AD30" s="970">
        <f>IF(AC30="Completa",10,IF(AC30="incompleta",5,0))</f>
        <v>10</v>
      </c>
      <c r="AE30" s="971">
        <f>R30+T30+V30+X30+Z30+AB30+AD30</f>
        <v>100</v>
      </c>
      <c r="AF30" s="967" t="str">
        <f>IF(AE30&gt;=96,"Fuerte",IF(AE30&gt;=86,"Moderado",IF(AE30&gt;=0,"Débil","")))</f>
        <v>Fuerte</v>
      </c>
      <c r="AG30" s="566" t="s">
        <v>1204</v>
      </c>
      <c r="AH30" s="967" t="str">
        <f>IF(AG30="Siempre se ejecuta","Fuerte",IF(AG30="Algunas veces","Moderado",IF(AG30="no se ejecuta","Débil","")))</f>
        <v>Fuerte</v>
      </c>
      <c r="AI30" s="967" t="str">
        <f>AF30&amp;AH30</f>
        <v>FuerteFuerte</v>
      </c>
      <c r="AJ30" s="967" t="s">
        <v>152</v>
      </c>
      <c r="AK30" s="967">
        <f>IF(AJ30="Fuerte",100,IF(AJ30="Moderado",50,IF(AJ30="Débil",0,"")))</f>
        <v>100</v>
      </c>
      <c r="AL30" s="377"/>
      <c r="AM30" s="966">
        <f>IFERROR(AVERAGE(AK30:AK45),0)</f>
        <v>100</v>
      </c>
      <c r="AN30" s="967" t="str">
        <f>IF(AM30&gt;=100,"Fuerte",IF(AM30&gt;=50,"Moderado",IF(AM30&gt;=0,"Débil","")))</f>
        <v>Fuerte</v>
      </c>
      <c r="AO30" s="566" t="s">
        <v>1205</v>
      </c>
      <c r="AP30" s="566" t="s">
        <v>559</v>
      </c>
      <c r="AQ30" s="967" t="str">
        <f>+AN30&amp;AO30&amp;AP30</f>
        <v>FuerteDirectamenteIndirectamente</v>
      </c>
      <c r="AR30" s="968">
        <v>2</v>
      </c>
      <c r="AS30" s="968">
        <v>1</v>
      </c>
      <c r="AT30" s="968">
        <f>IF(L30 ="",0,IF(L30-AR30&lt;=0,1,L30-AR30))</f>
        <v>2</v>
      </c>
      <c r="AU30" s="968">
        <f>IF(M30 ="",0,IF(M30-AS30=0,1,M30-AS30))</f>
        <v>3</v>
      </c>
      <c r="AV30" s="963" t="str">
        <f>IF(AT30+AU30=0,"",IF(OR(AND(AT30=3,AU30=4),(AND(AT30=2,AU30=5)),(AND(AT30=1,AU30=5))),"Extrema",IF(OR(AND(AT30=3,AU30=1),(AND(AT30=2,AU30=2))),"Baja",IF(OR(AND(AT30=4,AU30=1),AND(AT30=3,AU30=2),AND(AT30=2,AU30=3),AND(AT30=1,AU30=3)),"Moderada",IF(AT30+AU30&gt;=8,"Extrema",IF(AT30+AU30&lt;4,"Baja",IF(AT30+AU30&gt;=6,"Alta","Alta")))))))</f>
        <v>Moderada</v>
      </c>
      <c r="AW30" s="964" t="s">
        <v>206</v>
      </c>
      <c r="AX30" s="594" t="s">
        <v>738</v>
      </c>
      <c r="AY30" s="594" t="s">
        <v>1286</v>
      </c>
      <c r="AZ30" s="593" t="s">
        <v>1287</v>
      </c>
      <c r="BA30" s="593" t="s">
        <v>1288</v>
      </c>
      <c r="BB30" s="593" t="s">
        <v>1289</v>
      </c>
      <c r="BC30" s="611">
        <v>43584</v>
      </c>
      <c r="BD30" s="611" t="s">
        <v>1290</v>
      </c>
      <c r="BE30" s="388" t="s">
        <v>1579</v>
      </c>
      <c r="BF30" s="442">
        <v>1</v>
      </c>
      <c r="BG30" s="443" t="s">
        <v>1580</v>
      </c>
      <c r="BH30" s="404" t="s">
        <v>126</v>
      </c>
      <c r="BI30" s="444" t="s">
        <v>1508</v>
      </c>
    </row>
    <row r="31" spans="1:61" s="123" customFormat="1" ht="236.25" customHeight="1">
      <c r="A31" s="581"/>
      <c r="B31" s="561"/>
      <c r="C31" s="561"/>
      <c r="D31" s="561"/>
      <c r="E31" s="561"/>
      <c r="F31" s="561"/>
      <c r="G31" s="561"/>
      <c r="H31" s="561"/>
      <c r="I31" s="595"/>
      <c r="J31" s="595"/>
      <c r="K31" s="595"/>
      <c r="L31" s="561"/>
      <c r="M31" s="561"/>
      <c r="N31" s="561"/>
      <c r="O31" s="595"/>
      <c r="P31" s="595"/>
      <c r="Q31" s="561"/>
      <c r="R31" s="561"/>
      <c r="S31" s="561"/>
      <c r="T31" s="561"/>
      <c r="U31" s="561"/>
      <c r="V31" s="561"/>
      <c r="W31" s="561"/>
      <c r="X31" s="561"/>
      <c r="Y31" s="561"/>
      <c r="Z31" s="561"/>
      <c r="AA31" s="561"/>
      <c r="AB31" s="561"/>
      <c r="AC31" s="561"/>
      <c r="AD31" s="561"/>
      <c r="AE31" s="561"/>
      <c r="AF31" s="561"/>
      <c r="AG31" s="561"/>
      <c r="AH31" s="561"/>
      <c r="AI31" s="561"/>
      <c r="AJ31" s="561"/>
      <c r="AK31" s="561"/>
      <c r="AL31" s="377"/>
      <c r="AM31" s="561"/>
      <c r="AN31" s="561"/>
      <c r="AO31" s="561"/>
      <c r="AP31" s="561"/>
      <c r="AQ31" s="561"/>
      <c r="AR31" s="561"/>
      <c r="AS31" s="561"/>
      <c r="AT31" s="561"/>
      <c r="AU31" s="561"/>
      <c r="AV31" s="561"/>
      <c r="AW31" s="561"/>
      <c r="AX31" s="595"/>
      <c r="AY31" s="595"/>
      <c r="AZ31" s="595"/>
      <c r="BA31" s="595"/>
      <c r="BB31" s="595"/>
      <c r="BC31" s="561"/>
      <c r="BD31" s="595"/>
      <c r="BE31" s="388" t="s">
        <v>1599</v>
      </c>
      <c r="BF31" s="445">
        <v>1</v>
      </c>
      <c r="BG31" s="443" t="s">
        <v>1581</v>
      </c>
      <c r="BH31" s="404" t="s">
        <v>127</v>
      </c>
      <c r="BI31" s="446" t="s">
        <v>1582</v>
      </c>
    </row>
    <row r="32" spans="1:61" s="123" customFormat="1" ht="195.75" customHeight="1">
      <c r="A32" s="581"/>
      <c r="B32" s="561"/>
      <c r="C32" s="561"/>
      <c r="D32" s="561"/>
      <c r="E32" s="561"/>
      <c r="F32" s="561"/>
      <c r="G32" s="561"/>
      <c r="H32" s="561"/>
      <c r="I32" s="595"/>
      <c r="J32" s="595"/>
      <c r="K32" s="595"/>
      <c r="L32" s="561"/>
      <c r="M32" s="561"/>
      <c r="N32" s="561"/>
      <c r="O32" s="595"/>
      <c r="P32" s="595"/>
      <c r="Q32" s="561"/>
      <c r="R32" s="561"/>
      <c r="S32" s="561"/>
      <c r="T32" s="561"/>
      <c r="U32" s="561"/>
      <c r="V32" s="561"/>
      <c r="W32" s="561"/>
      <c r="X32" s="561"/>
      <c r="Y32" s="561"/>
      <c r="Z32" s="561"/>
      <c r="AA32" s="561"/>
      <c r="AB32" s="561"/>
      <c r="AC32" s="561"/>
      <c r="AD32" s="561"/>
      <c r="AE32" s="561"/>
      <c r="AF32" s="561"/>
      <c r="AG32" s="561"/>
      <c r="AH32" s="561"/>
      <c r="AI32" s="561"/>
      <c r="AJ32" s="561"/>
      <c r="AK32" s="561"/>
      <c r="AL32" s="377"/>
      <c r="AM32" s="561"/>
      <c r="AN32" s="561"/>
      <c r="AO32" s="561"/>
      <c r="AP32" s="561"/>
      <c r="AQ32" s="561"/>
      <c r="AR32" s="561"/>
      <c r="AS32" s="561"/>
      <c r="AT32" s="561"/>
      <c r="AU32" s="561"/>
      <c r="AV32" s="561"/>
      <c r="AW32" s="561"/>
      <c r="AX32" s="595"/>
      <c r="AY32" s="595"/>
      <c r="AZ32" s="595"/>
      <c r="BA32" s="595"/>
      <c r="BB32" s="595"/>
      <c r="BC32" s="561"/>
      <c r="BD32" s="595"/>
      <c r="BE32" s="388" t="s">
        <v>1600</v>
      </c>
      <c r="BF32" s="447" t="s">
        <v>1388</v>
      </c>
      <c r="BG32" s="448" t="s">
        <v>1582</v>
      </c>
      <c r="BH32" s="449" t="s">
        <v>127</v>
      </c>
      <c r="BI32" s="446" t="s">
        <v>1582</v>
      </c>
    </row>
    <row r="33" spans="1:61" s="123" customFormat="1" ht="181.5" customHeight="1">
      <c r="A33" s="581"/>
      <c r="B33" s="561"/>
      <c r="C33" s="561"/>
      <c r="D33" s="561"/>
      <c r="E33" s="561"/>
      <c r="F33" s="561"/>
      <c r="G33" s="561"/>
      <c r="H33" s="561"/>
      <c r="I33" s="595"/>
      <c r="J33" s="595"/>
      <c r="K33" s="595"/>
      <c r="L33" s="561"/>
      <c r="M33" s="561"/>
      <c r="N33" s="561"/>
      <c r="O33" s="595"/>
      <c r="P33" s="595"/>
      <c r="Q33" s="561"/>
      <c r="R33" s="561"/>
      <c r="S33" s="561"/>
      <c r="T33" s="561"/>
      <c r="U33" s="561"/>
      <c r="V33" s="561"/>
      <c r="W33" s="561"/>
      <c r="X33" s="561"/>
      <c r="Y33" s="561"/>
      <c r="Z33" s="561"/>
      <c r="AA33" s="561"/>
      <c r="AB33" s="561"/>
      <c r="AC33" s="561"/>
      <c r="AD33" s="561"/>
      <c r="AE33" s="561"/>
      <c r="AF33" s="561"/>
      <c r="AG33" s="561"/>
      <c r="AH33" s="561"/>
      <c r="AI33" s="561"/>
      <c r="AJ33" s="561"/>
      <c r="AK33" s="561"/>
      <c r="AL33" s="377"/>
      <c r="AM33" s="561"/>
      <c r="AN33" s="561"/>
      <c r="AO33" s="561"/>
      <c r="AP33" s="561"/>
      <c r="AQ33" s="561"/>
      <c r="AR33" s="561"/>
      <c r="AS33" s="561"/>
      <c r="AT33" s="561"/>
      <c r="AU33" s="561"/>
      <c r="AV33" s="561"/>
      <c r="AW33" s="561"/>
      <c r="AX33" s="595"/>
      <c r="AY33" s="595"/>
      <c r="AZ33" s="595"/>
      <c r="BA33" s="595"/>
      <c r="BB33" s="595"/>
      <c r="BC33" s="561"/>
      <c r="BD33" s="595"/>
      <c r="BE33" s="450" t="s">
        <v>1601</v>
      </c>
      <c r="BF33" s="451">
        <v>19</v>
      </c>
      <c r="BG33" s="448" t="s">
        <v>1583</v>
      </c>
      <c r="BH33" s="449" t="s">
        <v>127</v>
      </c>
      <c r="BI33" s="446" t="s">
        <v>1582</v>
      </c>
    </row>
    <row r="34" spans="1:61" s="123" customFormat="1" ht="217.5" customHeight="1">
      <c r="A34" s="581"/>
      <c r="B34" s="561"/>
      <c r="C34" s="561"/>
      <c r="D34" s="561"/>
      <c r="E34" s="561"/>
      <c r="F34" s="561"/>
      <c r="G34" s="561"/>
      <c r="H34" s="561"/>
      <c r="I34" s="595"/>
      <c r="J34" s="595"/>
      <c r="K34" s="595"/>
      <c r="L34" s="561"/>
      <c r="M34" s="561"/>
      <c r="N34" s="561"/>
      <c r="O34" s="595"/>
      <c r="P34" s="595"/>
      <c r="Q34" s="561"/>
      <c r="R34" s="561"/>
      <c r="S34" s="561"/>
      <c r="T34" s="561"/>
      <c r="U34" s="561"/>
      <c r="V34" s="561"/>
      <c r="W34" s="561"/>
      <c r="X34" s="561"/>
      <c r="Y34" s="561"/>
      <c r="Z34" s="561"/>
      <c r="AA34" s="561"/>
      <c r="AB34" s="561"/>
      <c r="AC34" s="561"/>
      <c r="AD34" s="561"/>
      <c r="AE34" s="561"/>
      <c r="AF34" s="561"/>
      <c r="AG34" s="561"/>
      <c r="AH34" s="561"/>
      <c r="AI34" s="561"/>
      <c r="AJ34" s="561"/>
      <c r="AK34" s="561"/>
      <c r="AL34" s="377"/>
      <c r="AM34" s="561"/>
      <c r="AN34" s="561"/>
      <c r="AO34" s="561"/>
      <c r="AP34" s="561"/>
      <c r="AQ34" s="561"/>
      <c r="AR34" s="561"/>
      <c r="AS34" s="561"/>
      <c r="AT34" s="561"/>
      <c r="AU34" s="561"/>
      <c r="AV34" s="561"/>
      <c r="AW34" s="561"/>
      <c r="AX34" s="595"/>
      <c r="AY34" s="595"/>
      <c r="AZ34" s="595"/>
      <c r="BA34" s="595"/>
      <c r="BB34" s="595"/>
      <c r="BC34" s="561"/>
      <c r="BD34" s="595"/>
      <c r="BE34" s="452" t="s">
        <v>1602</v>
      </c>
      <c r="BF34" s="453">
        <v>1</v>
      </c>
      <c r="BG34" s="448" t="s">
        <v>1584</v>
      </c>
      <c r="BH34" s="449" t="s">
        <v>127</v>
      </c>
      <c r="BI34" s="446" t="s">
        <v>1585</v>
      </c>
    </row>
    <row r="35" spans="1:61" s="123" customFormat="1" ht="219" customHeight="1">
      <c r="A35" s="581"/>
      <c r="B35" s="561"/>
      <c r="C35" s="561"/>
      <c r="D35" s="561"/>
      <c r="E35" s="561"/>
      <c r="F35" s="561"/>
      <c r="G35" s="561"/>
      <c r="H35" s="561"/>
      <c r="I35" s="595"/>
      <c r="J35" s="595"/>
      <c r="K35" s="595"/>
      <c r="L35" s="561"/>
      <c r="M35" s="561"/>
      <c r="N35" s="561"/>
      <c r="O35" s="595"/>
      <c r="P35" s="595"/>
      <c r="Q35" s="561"/>
      <c r="R35" s="561"/>
      <c r="S35" s="561"/>
      <c r="T35" s="561"/>
      <c r="U35" s="561"/>
      <c r="V35" s="561"/>
      <c r="W35" s="561"/>
      <c r="X35" s="561"/>
      <c r="Y35" s="561"/>
      <c r="Z35" s="561"/>
      <c r="AA35" s="561"/>
      <c r="AB35" s="561"/>
      <c r="AC35" s="561"/>
      <c r="AD35" s="561"/>
      <c r="AE35" s="561"/>
      <c r="AF35" s="561"/>
      <c r="AG35" s="561"/>
      <c r="AH35" s="561"/>
      <c r="AI35" s="561"/>
      <c r="AJ35" s="561"/>
      <c r="AK35" s="561"/>
      <c r="AL35" s="377"/>
      <c r="AM35" s="561"/>
      <c r="AN35" s="561"/>
      <c r="AO35" s="561"/>
      <c r="AP35" s="561"/>
      <c r="AQ35" s="561"/>
      <c r="AR35" s="561"/>
      <c r="AS35" s="561"/>
      <c r="AT35" s="561"/>
      <c r="AU35" s="561"/>
      <c r="AV35" s="561"/>
      <c r="AW35" s="561"/>
      <c r="AX35" s="595"/>
      <c r="AY35" s="595"/>
      <c r="AZ35" s="595"/>
      <c r="BA35" s="595"/>
      <c r="BB35" s="595"/>
      <c r="BC35" s="561"/>
      <c r="BD35" s="595"/>
      <c r="BE35" s="454" t="s">
        <v>1603</v>
      </c>
      <c r="BF35" s="451" t="s">
        <v>1388</v>
      </c>
      <c r="BG35" s="448" t="s">
        <v>1586</v>
      </c>
      <c r="BH35" s="449" t="s">
        <v>127</v>
      </c>
      <c r="BI35" s="446" t="s">
        <v>1582</v>
      </c>
    </row>
    <row r="36" spans="1:61" s="123" customFormat="1" ht="154.5" customHeight="1">
      <c r="A36" s="581"/>
      <c r="B36" s="561"/>
      <c r="C36" s="561"/>
      <c r="D36" s="561"/>
      <c r="E36" s="561"/>
      <c r="F36" s="561"/>
      <c r="G36" s="561"/>
      <c r="H36" s="561"/>
      <c r="I36" s="595"/>
      <c r="J36" s="595"/>
      <c r="K36" s="595"/>
      <c r="L36" s="561"/>
      <c r="M36" s="561"/>
      <c r="N36" s="561"/>
      <c r="O36" s="595"/>
      <c r="P36" s="595"/>
      <c r="Q36" s="561"/>
      <c r="R36" s="561"/>
      <c r="S36" s="561"/>
      <c r="T36" s="561"/>
      <c r="U36" s="561"/>
      <c r="V36" s="561"/>
      <c r="W36" s="561"/>
      <c r="X36" s="561"/>
      <c r="Y36" s="561"/>
      <c r="Z36" s="561"/>
      <c r="AA36" s="561"/>
      <c r="AB36" s="561"/>
      <c r="AC36" s="561"/>
      <c r="AD36" s="561"/>
      <c r="AE36" s="561"/>
      <c r="AF36" s="561"/>
      <c r="AG36" s="561"/>
      <c r="AH36" s="561"/>
      <c r="AI36" s="561"/>
      <c r="AJ36" s="561"/>
      <c r="AK36" s="561"/>
      <c r="AL36" s="377"/>
      <c r="AM36" s="561"/>
      <c r="AN36" s="561"/>
      <c r="AO36" s="561"/>
      <c r="AP36" s="561"/>
      <c r="AQ36" s="561"/>
      <c r="AR36" s="561"/>
      <c r="AS36" s="561"/>
      <c r="AT36" s="561"/>
      <c r="AU36" s="561"/>
      <c r="AV36" s="561"/>
      <c r="AW36" s="561"/>
      <c r="AX36" s="595"/>
      <c r="AY36" s="595"/>
      <c r="AZ36" s="595"/>
      <c r="BA36" s="595"/>
      <c r="BB36" s="595"/>
      <c r="BC36" s="561"/>
      <c r="BD36" s="595"/>
      <c r="BE36" s="450" t="s">
        <v>1604</v>
      </c>
      <c r="BF36" s="453">
        <v>1</v>
      </c>
      <c r="BG36" s="448" t="s">
        <v>1587</v>
      </c>
      <c r="BH36" s="449" t="s">
        <v>127</v>
      </c>
      <c r="BI36" s="446" t="s">
        <v>1582</v>
      </c>
    </row>
    <row r="37" spans="1:61" s="123" customFormat="1" ht="222" customHeight="1">
      <c r="A37" s="581"/>
      <c r="B37" s="561"/>
      <c r="C37" s="561"/>
      <c r="D37" s="561"/>
      <c r="E37" s="561"/>
      <c r="F37" s="561"/>
      <c r="G37" s="561"/>
      <c r="H37" s="561"/>
      <c r="I37" s="595"/>
      <c r="J37" s="595"/>
      <c r="K37" s="595"/>
      <c r="L37" s="561"/>
      <c r="M37" s="561"/>
      <c r="N37" s="561"/>
      <c r="O37" s="595"/>
      <c r="P37" s="595"/>
      <c r="Q37" s="561"/>
      <c r="R37" s="561"/>
      <c r="S37" s="561"/>
      <c r="T37" s="561"/>
      <c r="U37" s="561"/>
      <c r="V37" s="561"/>
      <c r="W37" s="561"/>
      <c r="X37" s="561"/>
      <c r="Y37" s="561"/>
      <c r="Z37" s="561"/>
      <c r="AA37" s="561"/>
      <c r="AB37" s="561"/>
      <c r="AC37" s="561"/>
      <c r="AD37" s="561"/>
      <c r="AE37" s="561"/>
      <c r="AF37" s="561"/>
      <c r="AG37" s="561"/>
      <c r="AH37" s="561"/>
      <c r="AI37" s="561"/>
      <c r="AJ37" s="561"/>
      <c r="AK37" s="561"/>
      <c r="AL37" s="377"/>
      <c r="AM37" s="561"/>
      <c r="AN37" s="561"/>
      <c r="AO37" s="561"/>
      <c r="AP37" s="561"/>
      <c r="AQ37" s="561"/>
      <c r="AR37" s="561"/>
      <c r="AS37" s="561"/>
      <c r="AT37" s="561"/>
      <c r="AU37" s="561"/>
      <c r="AV37" s="561"/>
      <c r="AW37" s="561"/>
      <c r="AX37" s="595"/>
      <c r="AY37" s="595"/>
      <c r="AZ37" s="595"/>
      <c r="BA37" s="595"/>
      <c r="BB37" s="595"/>
      <c r="BC37" s="561"/>
      <c r="BD37" s="595"/>
      <c r="BE37" s="452" t="s">
        <v>1605</v>
      </c>
      <c r="BF37" s="448" t="s">
        <v>1588</v>
      </c>
      <c r="BG37" s="448" t="s">
        <v>1589</v>
      </c>
      <c r="BH37" s="449" t="s">
        <v>127</v>
      </c>
      <c r="BI37" s="446" t="s">
        <v>1582</v>
      </c>
    </row>
    <row r="38" spans="1:61" s="123" customFormat="1" ht="165" customHeight="1">
      <c r="A38" s="581"/>
      <c r="B38" s="561"/>
      <c r="C38" s="561"/>
      <c r="D38" s="561"/>
      <c r="E38" s="561"/>
      <c r="F38" s="561"/>
      <c r="G38" s="561"/>
      <c r="H38" s="561"/>
      <c r="I38" s="595"/>
      <c r="J38" s="595"/>
      <c r="K38" s="595"/>
      <c r="L38" s="561"/>
      <c r="M38" s="561"/>
      <c r="N38" s="561"/>
      <c r="O38" s="595"/>
      <c r="P38" s="595"/>
      <c r="Q38" s="561"/>
      <c r="R38" s="561"/>
      <c r="S38" s="561"/>
      <c r="T38" s="561"/>
      <c r="U38" s="561"/>
      <c r="V38" s="561"/>
      <c r="W38" s="561"/>
      <c r="X38" s="561"/>
      <c r="Y38" s="561"/>
      <c r="Z38" s="561"/>
      <c r="AA38" s="561"/>
      <c r="AB38" s="561"/>
      <c r="AC38" s="561"/>
      <c r="AD38" s="561"/>
      <c r="AE38" s="561"/>
      <c r="AF38" s="561"/>
      <c r="AG38" s="561"/>
      <c r="AH38" s="561"/>
      <c r="AI38" s="561"/>
      <c r="AJ38" s="561"/>
      <c r="AK38" s="561"/>
      <c r="AL38" s="377"/>
      <c r="AM38" s="561"/>
      <c r="AN38" s="561"/>
      <c r="AO38" s="561"/>
      <c r="AP38" s="561"/>
      <c r="AQ38" s="561"/>
      <c r="AR38" s="561"/>
      <c r="AS38" s="561"/>
      <c r="AT38" s="561"/>
      <c r="AU38" s="561"/>
      <c r="AV38" s="561"/>
      <c r="AW38" s="561"/>
      <c r="AX38" s="595"/>
      <c r="AY38" s="595"/>
      <c r="AZ38" s="595"/>
      <c r="BA38" s="595"/>
      <c r="BB38" s="595"/>
      <c r="BC38" s="561"/>
      <c r="BD38" s="595"/>
      <c r="BE38" s="454" t="s">
        <v>1606</v>
      </c>
      <c r="BF38" s="447"/>
      <c r="BG38" s="448" t="s">
        <v>1590</v>
      </c>
      <c r="BH38" s="449" t="s">
        <v>127</v>
      </c>
      <c r="BI38" s="446" t="s">
        <v>1582</v>
      </c>
    </row>
    <row r="39" spans="1:61" s="123" customFormat="1" ht="59.25" customHeight="1">
      <c r="A39" s="581"/>
      <c r="B39" s="561"/>
      <c r="C39" s="561"/>
      <c r="D39" s="561"/>
      <c r="E39" s="561"/>
      <c r="F39" s="561"/>
      <c r="G39" s="561"/>
      <c r="H39" s="561"/>
      <c r="I39" s="595"/>
      <c r="J39" s="595"/>
      <c r="K39" s="595"/>
      <c r="L39" s="561"/>
      <c r="M39" s="561"/>
      <c r="N39" s="561"/>
      <c r="O39" s="595"/>
      <c r="P39" s="595"/>
      <c r="Q39" s="561"/>
      <c r="R39" s="561"/>
      <c r="S39" s="561"/>
      <c r="T39" s="561"/>
      <c r="U39" s="561"/>
      <c r="V39" s="561"/>
      <c r="W39" s="561"/>
      <c r="X39" s="561"/>
      <c r="Y39" s="561"/>
      <c r="Z39" s="561"/>
      <c r="AA39" s="561"/>
      <c r="AB39" s="561"/>
      <c r="AC39" s="561"/>
      <c r="AD39" s="561"/>
      <c r="AE39" s="561"/>
      <c r="AF39" s="561"/>
      <c r="AG39" s="561"/>
      <c r="AH39" s="561"/>
      <c r="AI39" s="561"/>
      <c r="AJ39" s="561"/>
      <c r="AK39" s="561"/>
      <c r="AL39" s="377"/>
      <c r="AM39" s="561"/>
      <c r="AN39" s="561"/>
      <c r="AO39" s="561"/>
      <c r="AP39" s="561"/>
      <c r="AQ39" s="561"/>
      <c r="AR39" s="561"/>
      <c r="AS39" s="561"/>
      <c r="AT39" s="561"/>
      <c r="AU39" s="561"/>
      <c r="AV39" s="561"/>
      <c r="AW39" s="561"/>
      <c r="AX39" s="595"/>
      <c r="AY39" s="595"/>
      <c r="AZ39" s="595"/>
      <c r="BA39" s="595"/>
      <c r="BB39" s="595"/>
      <c r="BC39" s="561"/>
      <c r="BD39" s="595"/>
      <c r="BE39" s="455" t="s">
        <v>1607</v>
      </c>
      <c r="BF39" s="451">
        <v>17</v>
      </c>
      <c r="BG39" s="448" t="s">
        <v>1591</v>
      </c>
      <c r="BH39" s="449" t="s">
        <v>127</v>
      </c>
      <c r="BI39" s="446" t="s">
        <v>1582</v>
      </c>
    </row>
    <row r="40" spans="1:61" s="123" customFormat="1" ht="223.5" customHeight="1">
      <c r="A40" s="581"/>
      <c r="B40" s="561"/>
      <c r="C40" s="561"/>
      <c r="D40" s="561"/>
      <c r="E40" s="561"/>
      <c r="F40" s="561"/>
      <c r="G40" s="561"/>
      <c r="H40" s="561"/>
      <c r="I40" s="595"/>
      <c r="J40" s="595"/>
      <c r="K40" s="595"/>
      <c r="L40" s="561"/>
      <c r="M40" s="561"/>
      <c r="N40" s="561"/>
      <c r="O40" s="595"/>
      <c r="P40" s="595"/>
      <c r="Q40" s="561"/>
      <c r="R40" s="561"/>
      <c r="S40" s="561"/>
      <c r="T40" s="561"/>
      <c r="U40" s="561"/>
      <c r="V40" s="561"/>
      <c r="W40" s="561"/>
      <c r="X40" s="561"/>
      <c r="Y40" s="561"/>
      <c r="Z40" s="561"/>
      <c r="AA40" s="561"/>
      <c r="AB40" s="561"/>
      <c r="AC40" s="561"/>
      <c r="AD40" s="561"/>
      <c r="AE40" s="561"/>
      <c r="AF40" s="561"/>
      <c r="AG40" s="561"/>
      <c r="AH40" s="561"/>
      <c r="AI40" s="561"/>
      <c r="AJ40" s="561"/>
      <c r="AK40" s="561"/>
      <c r="AL40" s="377"/>
      <c r="AM40" s="561"/>
      <c r="AN40" s="561"/>
      <c r="AO40" s="561"/>
      <c r="AP40" s="561"/>
      <c r="AQ40" s="561"/>
      <c r="AR40" s="561"/>
      <c r="AS40" s="561"/>
      <c r="AT40" s="561"/>
      <c r="AU40" s="561"/>
      <c r="AV40" s="561"/>
      <c r="AW40" s="561"/>
      <c r="AX40" s="595"/>
      <c r="AY40" s="595"/>
      <c r="AZ40" s="595"/>
      <c r="BA40" s="595"/>
      <c r="BB40" s="595"/>
      <c r="BC40" s="561"/>
      <c r="BD40" s="595"/>
      <c r="BE40" s="452" t="s">
        <v>1608</v>
      </c>
      <c r="BF40" s="451" t="s">
        <v>1592</v>
      </c>
      <c r="BG40" s="448" t="s">
        <v>1593</v>
      </c>
      <c r="BH40" s="449" t="s">
        <v>127</v>
      </c>
      <c r="BI40" s="446" t="s">
        <v>1582</v>
      </c>
    </row>
    <row r="41" spans="1:61" s="123" customFormat="1" ht="94.5" customHeight="1">
      <c r="A41" s="581"/>
      <c r="B41" s="561"/>
      <c r="C41" s="561"/>
      <c r="D41" s="561"/>
      <c r="E41" s="561"/>
      <c r="F41" s="561"/>
      <c r="G41" s="561"/>
      <c r="H41" s="561"/>
      <c r="I41" s="595"/>
      <c r="J41" s="595"/>
      <c r="K41" s="595"/>
      <c r="L41" s="561"/>
      <c r="M41" s="561"/>
      <c r="N41" s="561"/>
      <c r="O41" s="595"/>
      <c r="P41" s="595"/>
      <c r="Q41" s="561"/>
      <c r="R41" s="561"/>
      <c r="S41" s="561"/>
      <c r="T41" s="561"/>
      <c r="U41" s="561"/>
      <c r="V41" s="561"/>
      <c r="W41" s="561"/>
      <c r="X41" s="561"/>
      <c r="Y41" s="561"/>
      <c r="Z41" s="561"/>
      <c r="AA41" s="561"/>
      <c r="AB41" s="561"/>
      <c r="AC41" s="561"/>
      <c r="AD41" s="561"/>
      <c r="AE41" s="561"/>
      <c r="AF41" s="561"/>
      <c r="AG41" s="561"/>
      <c r="AH41" s="561"/>
      <c r="AI41" s="561"/>
      <c r="AJ41" s="561"/>
      <c r="AK41" s="561"/>
      <c r="AL41" s="377"/>
      <c r="AM41" s="561"/>
      <c r="AN41" s="561"/>
      <c r="AO41" s="561"/>
      <c r="AP41" s="561"/>
      <c r="AQ41" s="561"/>
      <c r="AR41" s="561"/>
      <c r="AS41" s="561"/>
      <c r="AT41" s="561"/>
      <c r="AU41" s="561"/>
      <c r="AV41" s="561"/>
      <c r="AW41" s="561"/>
      <c r="AX41" s="595"/>
      <c r="AY41" s="595"/>
      <c r="AZ41" s="595"/>
      <c r="BA41" s="595"/>
      <c r="BB41" s="595"/>
      <c r="BC41" s="561"/>
      <c r="BD41" s="595"/>
      <c r="BE41" s="454" t="s">
        <v>1609</v>
      </c>
      <c r="BF41" s="453">
        <v>1</v>
      </c>
      <c r="BG41" s="448" t="s">
        <v>1594</v>
      </c>
      <c r="BH41" s="449" t="s">
        <v>127</v>
      </c>
      <c r="BI41" s="446" t="s">
        <v>1582</v>
      </c>
    </row>
    <row r="42" spans="1:61" s="123" customFormat="1" ht="175.5" customHeight="1">
      <c r="A42" s="581"/>
      <c r="B42" s="561"/>
      <c r="C42" s="561"/>
      <c r="D42" s="561"/>
      <c r="E42" s="561"/>
      <c r="F42" s="561"/>
      <c r="G42" s="561"/>
      <c r="H42" s="561"/>
      <c r="I42" s="595"/>
      <c r="J42" s="595"/>
      <c r="K42" s="595"/>
      <c r="L42" s="561"/>
      <c r="M42" s="561"/>
      <c r="N42" s="561"/>
      <c r="O42" s="595"/>
      <c r="P42" s="595"/>
      <c r="Q42" s="561"/>
      <c r="R42" s="561"/>
      <c r="S42" s="561"/>
      <c r="T42" s="561"/>
      <c r="U42" s="561"/>
      <c r="V42" s="561"/>
      <c r="W42" s="561"/>
      <c r="X42" s="561"/>
      <c r="Y42" s="561"/>
      <c r="Z42" s="561"/>
      <c r="AA42" s="561"/>
      <c r="AB42" s="561"/>
      <c r="AC42" s="561"/>
      <c r="AD42" s="561"/>
      <c r="AE42" s="561"/>
      <c r="AF42" s="561"/>
      <c r="AG42" s="561"/>
      <c r="AH42" s="561"/>
      <c r="AI42" s="561"/>
      <c r="AJ42" s="561"/>
      <c r="AK42" s="561"/>
      <c r="AL42" s="377"/>
      <c r="AM42" s="561"/>
      <c r="AN42" s="561"/>
      <c r="AO42" s="561"/>
      <c r="AP42" s="561"/>
      <c r="AQ42" s="561"/>
      <c r="AR42" s="561"/>
      <c r="AS42" s="561"/>
      <c r="AT42" s="561"/>
      <c r="AU42" s="561"/>
      <c r="AV42" s="561"/>
      <c r="AW42" s="561"/>
      <c r="AX42" s="595"/>
      <c r="AY42" s="595"/>
      <c r="AZ42" s="595"/>
      <c r="BA42" s="595"/>
      <c r="BB42" s="595"/>
      <c r="BC42" s="561"/>
      <c r="BD42" s="595"/>
      <c r="BE42" s="454" t="s">
        <v>1610</v>
      </c>
      <c r="BF42" s="451">
        <v>100</v>
      </c>
      <c r="BG42" s="448" t="s">
        <v>1595</v>
      </c>
      <c r="BH42" s="449" t="s">
        <v>127</v>
      </c>
      <c r="BI42" s="446" t="s">
        <v>1582</v>
      </c>
    </row>
    <row r="43" spans="1:61" s="123" customFormat="1" ht="193.5" customHeight="1" thickBot="1">
      <c r="A43" s="581"/>
      <c r="B43" s="561"/>
      <c r="C43" s="561"/>
      <c r="D43" s="561"/>
      <c r="E43" s="561"/>
      <c r="F43" s="561"/>
      <c r="G43" s="561"/>
      <c r="H43" s="561"/>
      <c r="I43" s="595"/>
      <c r="J43" s="595"/>
      <c r="K43" s="595"/>
      <c r="L43" s="561"/>
      <c r="M43" s="561"/>
      <c r="N43" s="561"/>
      <c r="O43" s="595"/>
      <c r="P43" s="595"/>
      <c r="Q43" s="561"/>
      <c r="R43" s="561"/>
      <c r="S43" s="561"/>
      <c r="T43" s="561"/>
      <c r="U43" s="561"/>
      <c r="V43" s="561"/>
      <c r="W43" s="561"/>
      <c r="X43" s="561"/>
      <c r="Y43" s="561"/>
      <c r="Z43" s="561"/>
      <c r="AA43" s="561"/>
      <c r="AB43" s="561"/>
      <c r="AC43" s="561"/>
      <c r="AD43" s="561"/>
      <c r="AE43" s="561"/>
      <c r="AF43" s="561"/>
      <c r="AG43" s="561"/>
      <c r="AH43" s="561"/>
      <c r="AI43" s="561"/>
      <c r="AJ43" s="561"/>
      <c r="AK43" s="561"/>
      <c r="AL43" s="377"/>
      <c r="AM43" s="561"/>
      <c r="AN43" s="561"/>
      <c r="AO43" s="561"/>
      <c r="AP43" s="561"/>
      <c r="AQ43" s="561"/>
      <c r="AR43" s="561"/>
      <c r="AS43" s="561"/>
      <c r="AT43" s="561"/>
      <c r="AU43" s="561"/>
      <c r="AV43" s="561"/>
      <c r="AW43" s="561"/>
      <c r="AX43" s="595"/>
      <c r="AY43" s="595"/>
      <c r="AZ43" s="595"/>
      <c r="BA43" s="595"/>
      <c r="BB43" s="595"/>
      <c r="BC43" s="561"/>
      <c r="BD43" s="595"/>
      <c r="BE43" s="454" t="s">
        <v>1611</v>
      </c>
      <c r="BF43" s="451">
        <v>2</v>
      </c>
      <c r="BG43" s="448" t="s">
        <v>1596</v>
      </c>
      <c r="BH43" s="449" t="s">
        <v>127</v>
      </c>
      <c r="BI43" s="446" t="s">
        <v>1582</v>
      </c>
    </row>
    <row r="44" spans="1:61" s="123" customFormat="1" ht="162.75" customHeight="1">
      <c r="A44" s="581"/>
      <c r="B44" s="561"/>
      <c r="C44" s="561"/>
      <c r="D44" s="561"/>
      <c r="E44" s="561"/>
      <c r="F44" s="561"/>
      <c r="G44" s="561"/>
      <c r="H44" s="561"/>
      <c r="I44" s="965"/>
      <c r="J44" s="965"/>
      <c r="K44" s="595"/>
      <c r="L44" s="561"/>
      <c r="M44" s="561"/>
      <c r="N44" s="561"/>
      <c r="O44" s="965"/>
      <c r="P44" s="965"/>
      <c r="Q44" s="565"/>
      <c r="R44" s="565"/>
      <c r="S44" s="565"/>
      <c r="T44" s="565"/>
      <c r="U44" s="565"/>
      <c r="V44" s="565"/>
      <c r="W44" s="565"/>
      <c r="X44" s="565"/>
      <c r="Y44" s="565"/>
      <c r="Z44" s="565"/>
      <c r="AA44" s="565"/>
      <c r="AB44" s="565"/>
      <c r="AC44" s="565"/>
      <c r="AD44" s="565"/>
      <c r="AE44" s="565"/>
      <c r="AF44" s="565"/>
      <c r="AG44" s="565"/>
      <c r="AH44" s="565"/>
      <c r="AI44" s="565"/>
      <c r="AJ44" s="565"/>
      <c r="AK44" s="565"/>
      <c r="AL44" s="405" t="s">
        <v>201</v>
      </c>
      <c r="AM44" s="561"/>
      <c r="AN44" s="561"/>
      <c r="AO44" s="561"/>
      <c r="AP44" s="561"/>
      <c r="AQ44" s="561"/>
      <c r="AR44" s="561"/>
      <c r="AS44" s="561"/>
      <c r="AT44" s="561"/>
      <c r="AU44" s="561"/>
      <c r="AV44" s="561"/>
      <c r="AW44" s="561"/>
      <c r="AX44" s="965"/>
      <c r="AY44" s="965"/>
      <c r="AZ44" s="595"/>
      <c r="BA44" s="595"/>
      <c r="BB44" s="595"/>
      <c r="BC44" s="561"/>
      <c r="BD44" s="595"/>
      <c r="BE44" s="456" t="s">
        <v>1612</v>
      </c>
      <c r="BF44" s="457">
        <v>0</v>
      </c>
      <c r="BG44" s="458" t="s">
        <v>1597</v>
      </c>
      <c r="BH44" s="459" t="s">
        <v>127</v>
      </c>
      <c r="BI44" s="460" t="s">
        <v>1582</v>
      </c>
    </row>
    <row r="45" spans="1:61" s="123" customFormat="1" ht="134.25" customHeight="1" thickBot="1">
      <c r="A45" s="582"/>
      <c r="B45" s="562"/>
      <c r="C45" s="562"/>
      <c r="D45" s="562"/>
      <c r="E45" s="562"/>
      <c r="F45" s="562"/>
      <c r="G45" s="562"/>
      <c r="H45" s="562"/>
      <c r="I45" s="372" t="s">
        <v>451</v>
      </c>
      <c r="J45" s="369" t="s">
        <v>1291</v>
      </c>
      <c r="K45" s="596"/>
      <c r="L45" s="562"/>
      <c r="M45" s="562"/>
      <c r="N45" s="562"/>
      <c r="O45" s="372" t="s">
        <v>765</v>
      </c>
      <c r="P45" s="369" t="s">
        <v>1292</v>
      </c>
      <c r="Q45" s="378" t="s">
        <v>509</v>
      </c>
      <c r="R45" s="379">
        <f t="shared" si="0"/>
        <v>15</v>
      </c>
      <c r="S45" s="378" t="s">
        <v>289</v>
      </c>
      <c r="T45" s="379">
        <f t="shared" si="1"/>
        <v>15</v>
      </c>
      <c r="U45" s="378" t="s">
        <v>291</v>
      </c>
      <c r="V45" s="379">
        <f t="shared" si="2"/>
        <v>15</v>
      </c>
      <c r="W45" s="378" t="s">
        <v>303</v>
      </c>
      <c r="X45" s="379">
        <f t="shared" si="3"/>
        <v>15</v>
      </c>
      <c r="Y45" s="378" t="s">
        <v>295</v>
      </c>
      <c r="Z45" s="379">
        <f t="shared" si="4"/>
        <v>15</v>
      </c>
      <c r="AA45" s="378" t="s">
        <v>297</v>
      </c>
      <c r="AB45" s="379">
        <f t="shared" si="5"/>
        <v>15</v>
      </c>
      <c r="AC45" s="378" t="s">
        <v>299</v>
      </c>
      <c r="AD45" s="379">
        <f t="shared" si="6"/>
        <v>10</v>
      </c>
      <c r="AE45" s="380">
        <f t="shared" si="15"/>
        <v>100</v>
      </c>
      <c r="AF45" s="406" t="str">
        <f t="shared" si="8"/>
        <v>Fuerte</v>
      </c>
      <c r="AG45" s="409" t="s">
        <v>1204</v>
      </c>
      <c r="AH45" s="406" t="str">
        <f t="shared" ref="AH45:AH49" si="23">IF(AG45="Siempre se ejecuta","Fuerte",IF(AG45="Algunas veces","Moderado",IF(AG45="no se ejecuta","Débil","")))</f>
        <v>Fuerte</v>
      </c>
      <c r="AI45" s="406" t="str">
        <f t="shared" ref="AI45" si="24">AF45&amp;AH45</f>
        <v>FuerteFuerte</v>
      </c>
      <c r="AJ45" s="406" t="s">
        <v>152</v>
      </c>
      <c r="AK45" s="406">
        <f t="shared" ref="AK45" si="25">IF(AJ45="Fuerte",100,IF(AJ45="Moderado",50,IF(AJ45="Débil",0,"")))</f>
        <v>100</v>
      </c>
      <c r="AL45" s="406" t="s">
        <v>201</v>
      </c>
      <c r="AM45" s="562"/>
      <c r="AN45" s="562"/>
      <c r="AO45" s="562"/>
      <c r="AP45" s="562"/>
      <c r="AQ45" s="562"/>
      <c r="AR45" s="562"/>
      <c r="AS45" s="562"/>
      <c r="AT45" s="562"/>
      <c r="AU45" s="562"/>
      <c r="AV45" s="562"/>
      <c r="AW45" s="562"/>
      <c r="AX45" s="372" t="s">
        <v>765</v>
      </c>
      <c r="AY45" s="369" t="s">
        <v>1293</v>
      </c>
      <c r="AZ45" s="596"/>
      <c r="BA45" s="596"/>
      <c r="BB45" s="596"/>
      <c r="BC45" s="562"/>
      <c r="BD45" s="596"/>
      <c r="BE45" s="461" t="s">
        <v>1613</v>
      </c>
      <c r="BF45" s="462"/>
      <c r="BG45" s="463" t="s">
        <v>1598</v>
      </c>
      <c r="BH45" s="464" t="s">
        <v>127</v>
      </c>
      <c r="BI45" s="446" t="s">
        <v>1582</v>
      </c>
    </row>
    <row r="46" spans="1:61" s="123" customFormat="1" ht="63" customHeight="1">
      <c r="A46" s="683"/>
      <c r="B46" s="707" t="s">
        <v>859</v>
      </c>
      <c r="C46" s="707" t="s">
        <v>194</v>
      </c>
      <c r="D46" s="707" t="s">
        <v>793</v>
      </c>
      <c r="E46" s="707" t="s">
        <v>1294</v>
      </c>
      <c r="F46" s="707" t="s">
        <v>1295</v>
      </c>
      <c r="G46" s="707" t="s">
        <v>181</v>
      </c>
      <c r="H46" s="707" t="s">
        <v>712</v>
      </c>
      <c r="I46" s="707" t="s">
        <v>1296</v>
      </c>
      <c r="J46" s="370" t="s">
        <v>1297</v>
      </c>
      <c r="K46" s="707" t="s">
        <v>1298</v>
      </c>
      <c r="L46" s="707">
        <v>1</v>
      </c>
      <c r="M46" s="707">
        <v>3</v>
      </c>
      <c r="N46" s="1085" t="str">
        <f>IF(L46+M46=0,"",IF(OR(AND(L46=3,M46=4),(AND(L46=2,M46=5)),(AND(L46=1,M46=5))),"Extrema",IF(OR(AND(L46=3,M46=1),(AND(L46=2,M46=2))),"Baja",IF(OR(AND(L46=4,M46=1),AND(L46=3,M46=2),AND(L46=2,M46=3),AND(L46=1,M46=3)),"Moderada",IF(L46+M46&gt;=8,"Extrema",IF(L46+M46&lt;4,"Baja",IF(L46+M46&gt;=6,"Alta","Alta")))))))</f>
        <v>Moderada</v>
      </c>
      <c r="O46" s="370" t="s">
        <v>738</v>
      </c>
      <c r="P46" s="370" t="s">
        <v>1299</v>
      </c>
      <c r="Q46" s="381" t="s">
        <v>509</v>
      </c>
      <c r="R46" s="382">
        <f t="shared" si="0"/>
        <v>15</v>
      </c>
      <c r="S46" s="381" t="s">
        <v>289</v>
      </c>
      <c r="T46" s="382">
        <f t="shared" si="1"/>
        <v>15</v>
      </c>
      <c r="U46" s="381" t="s">
        <v>291</v>
      </c>
      <c r="V46" s="382">
        <f t="shared" si="2"/>
        <v>15</v>
      </c>
      <c r="W46" s="381" t="s">
        <v>293</v>
      </c>
      <c r="X46" s="382">
        <f t="shared" si="3"/>
        <v>0</v>
      </c>
      <c r="Y46" s="381" t="s">
        <v>295</v>
      </c>
      <c r="Z46" s="382">
        <f t="shared" si="4"/>
        <v>15</v>
      </c>
      <c r="AA46" s="381" t="s">
        <v>297</v>
      </c>
      <c r="AB46" s="382">
        <f t="shared" si="5"/>
        <v>15</v>
      </c>
      <c r="AC46" s="381" t="s">
        <v>299</v>
      </c>
      <c r="AD46" s="382">
        <f t="shared" si="6"/>
        <v>10</v>
      </c>
      <c r="AE46" s="383">
        <f t="shared" si="15"/>
        <v>85</v>
      </c>
      <c r="AF46" s="405" t="str">
        <f t="shared" si="8"/>
        <v>Débil</v>
      </c>
      <c r="AG46" s="408" t="s">
        <v>1204</v>
      </c>
      <c r="AH46" s="405" t="str">
        <f t="shared" si="23"/>
        <v>Fuerte</v>
      </c>
      <c r="AI46" s="405" t="str">
        <f>AF46&amp;AH46</f>
        <v>DébilFuerte</v>
      </c>
      <c r="AJ46" s="405" t="s">
        <v>153</v>
      </c>
      <c r="AK46" s="405">
        <f>IF(AJ46="Fuerte",100,IF(AJ46="Moderado",50,IF(AJ46="Débil",0,"")))</f>
        <v>0</v>
      </c>
      <c r="AL46" s="405" t="s">
        <v>804</v>
      </c>
      <c r="AM46" s="1112">
        <f>IFERROR(AVERAGE(AK46:AK47),0)</f>
        <v>0</v>
      </c>
      <c r="AN46" s="1063" t="str">
        <f>IF(AM46&gt;=100,"Fuerte",IF(AM46&gt;=50,"Moderado",IF(AM46&gt;=0,"Débil","")))</f>
        <v>Débil</v>
      </c>
      <c r="AO46" s="686" t="s">
        <v>1300</v>
      </c>
      <c r="AP46" s="686" t="s">
        <v>559</v>
      </c>
      <c r="AQ46" s="1063" t="str">
        <f>+AN46&amp;AO46&amp;AP46</f>
        <v>DébilNo disminuyeIndirectamente</v>
      </c>
      <c r="AR46" s="1082">
        <v>0</v>
      </c>
      <c r="AS46" s="1082">
        <v>0</v>
      </c>
      <c r="AT46" s="1082">
        <f>IF(L46 ="",0,IF(L46-AR46&lt;=0,1,L46-AR46))</f>
        <v>1</v>
      </c>
      <c r="AU46" s="1082">
        <f>IF(M46 ="",0,IF(M46-AS46=0,1,M46-AS46))</f>
        <v>3</v>
      </c>
      <c r="AV46" s="1085" t="str">
        <f>IF(AT46+AU46=0,"",IF(OR(AND(AT46=3,AU46=4),(AND(AT46=2,AU46=5)),(AND(AT46=1,AU46=5))),"Extrema",IF(OR(AND(AT46=3,AU46=1),(AND(AT46=2,AU46=2))),"Baja",IF(OR(AND(AT46=4,AU46=1),AND(AT46=3,AU46=2),AND(AT46=2,AU46=3),AND(AT46=1,AU46=3)),"Moderada",IF(AT46+AU46&gt;=8,"Extrema",IF(AT46+AU46&lt;4,"Baja",IF(AT46+AU46&gt;=6,"Alta","Alta")))))))</f>
        <v>Moderada</v>
      </c>
      <c r="AW46" s="1088" t="s">
        <v>206</v>
      </c>
      <c r="AX46" s="370" t="s">
        <v>742</v>
      </c>
      <c r="AY46" s="370" t="s">
        <v>1301</v>
      </c>
      <c r="AZ46" s="707" t="s">
        <v>1302</v>
      </c>
      <c r="BA46" s="707" t="s">
        <v>1303</v>
      </c>
      <c r="BB46" s="707" t="s">
        <v>1304</v>
      </c>
      <c r="BC46" s="792">
        <v>43556</v>
      </c>
      <c r="BD46" s="792">
        <v>43769</v>
      </c>
      <c r="BE46" s="1105" t="s">
        <v>1624</v>
      </c>
      <c r="BF46" s="889" t="s">
        <v>1625</v>
      </c>
      <c r="BG46" s="1069" t="s">
        <v>1626</v>
      </c>
      <c r="BH46" s="1072"/>
      <c r="BI46" s="1075"/>
    </row>
    <row r="47" spans="1:61" s="123" customFormat="1" ht="217.5" customHeight="1" thickBot="1">
      <c r="A47" s="684"/>
      <c r="B47" s="708"/>
      <c r="C47" s="708"/>
      <c r="D47" s="708"/>
      <c r="E47" s="708"/>
      <c r="F47" s="708"/>
      <c r="G47" s="708"/>
      <c r="H47" s="708"/>
      <c r="I47" s="708"/>
      <c r="J47" s="372" t="s">
        <v>1277</v>
      </c>
      <c r="K47" s="708"/>
      <c r="L47" s="708"/>
      <c r="M47" s="708"/>
      <c r="N47" s="1087"/>
      <c r="O47" s="372" t="s">
        <v>765</v>
      </c>
      <c r="P47" s="372" t="s">
        <v>1305</v>
      </c>
      <c r="Q47" s="378" t="s">
        <v>509</v>
      </c>
      <c r="R47" s="379">
        <f t="shared" si="0"/>
        <v>15</v>
      </c>
      <c r="S47" s="378" t="s">
        <v>289</v>
      </c>
      <c r="T47" s="379">
        <f t="shared" si="1"/>
        <v>15</v>
      </c>
      <c r="U47" s="378" t="s">
        <v>291</v>
      </c>
      <c r="V47" s="379">
        <f t="shared" si="2"/>
        <v>15</v>
      </c>
      <c r="W47" s="378" t="s">
        <v>293</v>
      </c>
      <c r="X47" s="379">
        <f t="shared" si="3"/>
        <v>0</v>
      </c>
      <c r="Y47" s="378" t="s">
        <v>295</v>
      </c>
      <c r="Z47" s="379">
        <f t="shared" si="4"/>
        <v>15</v>
      </c>
      <c r="AA47" s="378" t="s">
        <v>297</v>
      </c>
      <c r="AB47" s="379">
        <f t="shared" si="5"/>
        <v>15</v>
      </c>
      <c r="AC47" s="378" t="s">
        <v>299</v>
      </c>
      <c r="AD47" s="379">
        <f t="shared" si="6"/>
        <v>10</v>
      </c>
      <c r="AE47" s="380">
        <f t="shared" si="15"/>
        <v>85</v>
      </c>
      <c r="AF47" s="406" t="str">
        <f t="shared" si="8"/>
        <v>Débil</v>
      </c>
      <c r="AG47" s="409" t="s">
        <v>1204</v>
      </c>
      <c r="AH47" s="406" t="str">
        <f t="shared" si="23"/>
        <v>Fuerte</v>
      </c>
      <c r="AI47" s="406" t="str">
        <f t="shared" ref="AI47" si="26">AF47&amp;AH47</f>
        <v>DébilFuerte</v>
      </c>
      <c r="AJ47" s="406" t="s">
        <v>153</v>
      </c>
      <c r="AK47" s="406">
        <f t="shared" ref="AK47" si="27">IF(AJ47="Fuerte",100,IF(AJ47="Moderado",50,IF(AJ47="Débil",0,"")))</f>
        <v>0</v>
      </c>
      <c r="AL47" s="406" t="s">
        <v>804</v>
      </c>
      <c r="AM47" s="1114"/>
      <c r="AN47" s="1065"/>
      <c r="AO47" s="687"/>
      <c r="AP47" s="687"/>
      <c r="AQ47" s="1065"/>
      <c r="AR47" s="1084"/>
      <c r="AS47" s="1084"/>
      <c r="AT47" s="1084"/>
      <c r="AU47" s="1084"/>
      <c r="AV47" s="1087"/>
      <c r="AW47" s="1090"/>
      <c r="AX47" s="372" t="s">
        <v>765</v>
      </c>
      <c r="AY47" s="372" t="s">
        <v>1306</v>
      </c>
      <c r="AZ47" s="708"/>
      <c r="BA47" s="708"/>
      <c r="BB47" s="708"/>
      <c r="BC47" s="1078"/>
      <c r="BD47" s="1078"/>
      <c r="BE47" s="1148"/>
      <c r="BF47" s="708"/>
      <c r="BG47" s="1149"/>
      <c r="BH47" s="1150"/>
      <c r="BI47" s="1147"/>
    </row>
    <row r="48" spans="1:61" s="123" customFormat="1" ht="124.5" customHeight="1">
      <c r="A48" s="683"/>
      <c r="B48" s="707" t="s">
        <v>859</v>
      </c>
      <c r="C48" s="707" t="s">
        <v>190</v>
      </c>
      <c r="D48" s="707" t="s">
        <v>792</v>
      </c>
      <c r="E48" s="707" t="s">
        <v>1307</v>
      </c>
      <c r="F48" s="707" t="s">
        <v>1308</v>
      </c>
      <c r="G48" s="707" t="s">
        <v>179</v>
      </c>
      <c r="H48" s="707" t="s">
        <v>711</v>
      </c>
      <c r="I48" s="707" t="s">
        <v>1309</v>
      </c>
      <c r="J48" s="370" t="s">
        <v>1310</v>
      </c>
      <c r="K48" s="707" t="s">
        <v>1311</v>
      </c>
      <c r="L48" s="707">
        <v>1</v>
      </c>
      <c r="M48" s="707">
        <v>4</v>
      </c>
      <c r="N48" s="1085" t="str">
        <f>IF(L48+M48=0,"",IF(OR(AND(L48=3,M48=4),(AND(L48=2,M48=5)),(AND(L48=1,M48=5))),"Extrema",IF(OR(AND(L48=3,M48=1),(AND(L48=2,M48=2))),"Baja",IF(OR(AND(L48=4,M48=1),AND(L48=3,M48=2),AND(L48=2,M48=3),AND(L48=1,M48=3)),"Moderada",IF(L48+M48&gt;=8,"Extrema",IF(L48+M48&lt;4,"Baja",IF(L48+M48&gt;=6,"Alta","Alta")))))))</f>
        <v>Alta</v>
      </c>
      <c r="O48" s="370" t="s">
        <v>765</v>
      </c>
      <c r="P48" s="370" t="s">
        <v>1312</v>
      </c>
      <c r="Q48" s="381" t="s">
        <v>509</v>
      </c>
      <c r="R48" s="382">
        <f t="shared" si="0"/>
        <v>15</v>
      </c>
      <c r="S48" s="381" t="s">
        <v>289</v>
      </c>
      <c r="T48" s="382">
        <f t="shared" si="1"/>
        <v>15</v>
      </c>
      <c r="U48" s="381" t="s">
        <v>291</v>
      </c>
      <c r="V48" s="382">
        <f t="shared" si="2"/>
        <v>15</v>
      </c>
      <c r="W48" s="381" t="s">
        <v>303</v>
      </c>
      <c r="X48" s="382">
        <f t="shared" si="3"/>
        <v>15</v>
      </c>
      <c r="Y48" s="381" t="s">
        <v>295</v>
      </c>
      <c r="Z48" s="382">
        <f t="shared" si="4"/>
        <v>15</v>
      </c>
      <c r="AA48" s="381" t="s">
        <v>297</v>
      </c>
      <c r="AB48" s="382">
        <f t="shared" si="5"/>
        <v>15</v>
      </c>
      <c r="AC48" s="381" t="s">
        <v>299</v>
      </c>
      <c r="AD48" s="382">
        <f t="shared" si="6"/>
        <v>10</v>
      </c>
      <c r="AE48" s="383">
        <f t="shared" si="15"/>
        <v>100</v>
      </c>
      <c r="AF48" s="405" t="str">
        <f t="shared" si="8"/>
        <v>Fuerte</v>
      </c>
      <c r="AG48" s="408" t="s">
        <v>1204</v>
      </c>
      <c r="AH48" s="405" t="str">
        <f t="shared" si="23"/>
        <v>Fuerte</v>
      </c>
      <c r="AI48" s="405" t="str">
        <f>AF48&amp;AH48</f>
        <v>FuerteFuerte</v>
      </c>
      <c r="AJ48" s="405" t="s">
        <v>152</v>
      </c>
      <c r="AK48" s="405">
        <f>IF(AJ48="Fuerte",100,IF(AJ48="Moderado",50,IF(AJ48="Débil",0,"")))</f>
        <v>100</v>
      </c>
      <c r="AL48" s="405" t="s">
        <v>201</v>
      </c>
      <c r="AM48" s="1112">
        <f>IFERROR(AVERAGE(AK48:AK50),0)</f>
        <v>100</v>
      </c>
      <c r="AN48" s="1063" t="str">
        <f>IF(AM48&gt;=100,"Fuerte",IF(AM48&gt;=50,"Moderado",IF(AM48&gt;=0,"Débil","")))</f>
        <v>Fuerte</v>
      </c>
      <c r="AO48" s="686" t="s">
        <v>1205</v>
      </c>
      <c r="AP48" s="686" t="s">
        <v>559</v>
      </c>
      <c r="AQ48" s="1063" t="str">
        <f>+AN48&amp;AO48&amp;AP48</f>
        <v>FuerteDirectamenteIndirectamente</v>
      </c>
      <c r="AR48" s="1082">
        <v>2</v>
      </c>
      <c r="AS48" s="1082">
        <v>1</v>
      </c>
      <c r="AT48" s="1082">
        <f>IF(L48 ="",0,IF(L48-AR48&lt;=0,1,L48-AR48))</f>
        <v>1</v>
      </c>
      <c r="AU48" s="1082">
        <f>IF(M48 ="",0,IF(M48-AS48=0,1,M48-AS48))</f>
        <v>3</v>
      </c>
      <c r="AV48" s="1085" t="str">
        <f>IF(AT48+AU48=0,"",IF(OR(AND(AT48=3,AU48=4),(AND(AT48=2,AU48=5)),(AND(AT48=1,AU48=5))),"Extrema",IF(OR(AND(AT48=3,AU48=1),(AND(AT48=2,AU48=2))),"Baja",IF(OR(AND(AT48=4,AU48=1),AND(AT48=3,AU48=2),AND(AT48=2,AU48=3),AND(AT48=1,AU48=3)),"Moderada",IF(AT48+AU48&gt;=8,"Extrema",IF(AT48+AU48&lt;4,"Baja",IF(AT48+AU48&gt;=6,"Alta","Alta")))))))</f>
        <v>Moderada</v>
      </c>
      <c r="AW48" s="1088" t="s">
        <v>206</v>
      </c>
      <c r="AX48" s="370" t="s">
        <v>765</v>
      </c>
      <c r="AY48" s="370" t="s">
        <v>1313</v>
      </c>
      <c r="AZ48" s="707" t="s">
        <v>1314</v>
      </c>
      <c r="BA48" s="707" t="s">
        <v>1315</v>
      </c>
      <c r="BB48" s="707" t="s">
        <v>1316</v>
      </c>
      <c r="BC48" s="792">
        <v>43586</v>
      </c>
      <c r="BD48" s="792">
        <v>43830</v>
      </c>
      <c r="BE48" s="1151" t="s">
        <v>1463</v>
      </c>
      <c r="BF48" s="1154">
        <v>1</v>
      </c>
      <c r="BG48" s="1155" t="s">
        <v>1464</v>
      </c>
      <c r="BH48" s="1071" t="s">
        <v>127</v>
      </c>
      <c r="BI48" s="1074"/>
    </row>
    <row r="49" spans="1:61" s="123" customFormat="1" ht="82.5" customHeight="1">
      <c r="A49" s="814"/>
      <c r="B49" s="790"/>
      <c r="C49" s="790"/>
      <c r="D49" s="790"/>
      <c r="E49" s="790"/>
      <c r="F49" s="790"/>
      <c r="G49" s="790"/>
      <c r="H49" s="790"/>
      <c r="I49" s="790"/>
      <c r="J49" s="371" t="s">
        <v>1317</v>
      </c>
      <c r="K49" s="790"/>
      <c r="L49" s="790"/>
      <c r="M49" s="790"/>
      <c r="N49" s="1086"/>
      <c r="O49" s="371" t="s">
        <v>780</v>
      </c>
      <c r="P49" s="371" t="s">
        <v>1318</v>
      </c>
      <c r="Q49" s="384" t="s">
        <v>509</v>
      </c>
      <c r="R49" s="385">
        <f t="shared" si="0"/>
        <v>15</v>
      </c>
      <c r="S49" s="384" t="s">
        <v>289</v>
      </c>
      <c r="T49" s="385">
        <f t="shared" si="1"/>
        <v>15</v>
      </c>
      <c r="U49" s="384" t="s">
        <v>291</v>
      </c>
      <c r="V49" s="385">
        <f t="shared" si="2"/>
        <v>15</v>
      </c>
      <c r="W49" s="384" t="s">
        <v>303</v>
      </c>
      <c r="X49" s="385">
        <f t="shared" si="3"/>
        <v>15</v>
      </c>
      <c r="Y49" s="384" t="s">
        <v>295</v>
      </c>
      <c r="Z49" s="385">
        <f t="shared" si="4"/>
        <v>15</v>
      </c>
      <c r="AA49" s="384" t="s">
        <v>297</v>
      </c>
      <c r="AB49" s="385">
        <f t="shared" si="5"/>
        <v>15</v>
      </c>
      <c r="AC49" s="384" t="s">
        <v>299</v>
      </c>
      <c r="AD49" s="385">
        <f t="shared" si="6"/>
        <v>10</v>
      </c>
      <c r="AE49" s="386">
        <f t="shared" si="15"/>
        <v>100</v>
      </c>
      <c r="AF49" s="411" t="str">
        <f t="shared" si="8"/>
        <v>Fuerte</v>
      </c>
      <c r="AG49" s="410" t="s">
        <v>1204</v>
      </c>
      <c r="AH49" s="411" t="str">
        <f t="shared" si="23"/>
        <v>Fuerte</v>
      </c>
      <c r="AI49" s="411" t="str">
        <f t="shared" ref="AI49:AI50" si="28">AF49&amp;AH49</f>
        <v>FuerteFuerte</v>
      </c>
      <c r="AJ49" s="411" t="s">
        <v>152</v>
      </c>
      <c r="AK49" s="411">
        <f t="shared" ref="AK49:AK50" si="29">IF(AJ49="Fuerte",100,IF(AJ49="Moderado",50,IF(AJ49="Débil",0,"")))</f>
        <v>100</v>
      </c>
      <c r="AL49" s="411" t="s">
        <v>201</v>
      </c>
      <c r="AM49" s="1113"/>
      <c r="AN49" s="1064"/>
      <c r="AO49" s="685"/>
      <c r="AP49" s="685"/>
      <c r="AQ49" s="1064"/>
      <c r="AR49" s="1083"/>
      <c r="AS49" s="1083"/>
      <c r="AT49" s="1083"/>
      <c r="AU49" s="1083"/>
      <c r="AV49" s="1086"/>
      <c r="AW49" s="1089"/>
      <c r="AX49" s="371" t="s">
        <v>780</v>
      </c>
      <c r="AY49" s="371" t="s">
        <v>1319</v>
      </c>
      <c r="AZ49" s="790"/>
      <c r="BA49" s="790"/>
      <c r="BB49" s="790"/>
      <c r="BC49" s="1077"/>
      <c r="BD49" s="1077"/>
      <c r="BE49" s="1152"/>
      <c r="BF49" s="1059"/>
      <c r="BG49" s="1156"/>
      <c r="BH49" s="1073"/>
      <c r="BI49" s="1076"/>
    </row>
    <row r="50" spans="1:61" s="123" customFormat="1" ht="51.75" customHeight="1" thickBot="1">
      <c r="A50" s="684"/>
      <c r="B50" s="708"/>
      <c r="C50" s="708"/>
      <c r="D50" s="708"/>
      <c r="E50" s="708"/>
      <c r="F50" s="708"/>
      <c r="G50" s="708"/>
      <c r="H50" s="708"/>
      <c r="I50" s="708"/>
      <c r="J50" s="372" t="s">
        <v>1320</v>
      </c>
      <c r="K50" s="708"/>
      <c r="L50" s="708"/>
      <c r="M50" s="708"/>
      <c r="N50" s="1087"/>
      <c r="O50" s="372" t="s">
        <v>738</v>
      </c>
      <c r="P50" s="372" t="s">
        <v>1321</v>
      </c>
      <c r="Q50" s="378" t="s">
        <v>509</v>
      </c>
      <c r="R50" s="379">
        <f t="shared" si="0"/>
        <v>15</v>
      </c>
      <c r="S50" s="378" t="s">
        <v>289</v>
      </c>
      <c r="T50" s="379">
        <f t="shared" si="1"/>
        <v>15</v>
      </c>
      <c r="U50" s="378" t="s">
        <v>291</v>
      </c>
      <c r="V50" s="379">
        <f t="shared" si="2"/>
        <v>15</v>
      </c>
      <c r="W50" s="378" t="s">
        <v>303</v>
      </c>
      <c r="X50" s="379">
        <f t="shared" si="3"/>
        <v>15</v>
      </c>
      <c r="Y50" s="378" t="s">
        <v>295</v>
      </c>
      <c r="Z50" s="379">
        <f t="shared" si="4"/>
        <v>15</v>
      </c>
      <c r="AA50" s="378" t="s">
        <v>297</v>
      </c>
      <c r="AB50" s="379">
        <f t="shared" si="5"/>
        <v>15</v>
      </c>
      <c r="AC50" s="378" t="s">
        <v>299</v>
      </c>
      <c r="AD50" s="379">
        <f t="shared" si="6"/>
        <v>10</v>
      </c>
      <c r="AE50" s="380">
        <f t="shared" si="15"/>
        <v>100</v>
      </c>
      <c r="AF50" s="406" t="str">
        <f t="shared" si="8"/>
        <v>Fuerte</v>
      </c>
      <c r="AG50" s="409" t="s">
        <v>1204</v>
      </c>
      <c r="AH50" s="406" t="str">
        <f>IF(AG50="Siempre se ejecuta","Fuerte",IF(AG50="Algunas veces","Moderado",IF(AG50="No se ejecuta","Débil","")))</f>
        <v>Fuerte</v>
      </c>
      <c r="AI50" s="406" t="str">
        <f t="shared" si="28"/>
        <v>FuerteFuerte</v>
      </c>
      <c r="AJ50" s="406" t="s">
        <v>152</v>
      </c>
      <c r="AK50" s="406">
        <f t="shared" si="29"/>
        <v>100</v>
      </c>
      <c r="AL50" s="406" t="s">
        <v>201</v>
      </c>
      <c r="AM50" s="1114"/>
      <c r="AN50" s="1065"/>
      <c r="AO50" s="687"/>
      <c r="AP50" s="687"/>
      <c r="AQ50" s="1065"/>
      <c r="AR50" s="1084"/>
      <c r="AS50" s="1084"/>
      <c r="AT50" s="1084"/>
      <c r="AU50" s="1084"/>
      <c r="AV50" s="1087"/>
      <c r="AW50" s="1090"/>
      <c r="AX50" s="372" t="s">
        <v>738</v>
      </c>
      <c r="AY50" s="372" t="s">
        <v>1322</v>
      </c>
      <c r="AZ50" s="708"/>
      <c r="BA50" s="708"/>
      <c r="BB50" s="708"/>
      <c r="BC50" s="1078"/>
      <c r="BD50" s="1078"/>
      <c r="BE50" s="1153"/>
      <c r="BF50" s="1060"/>
      <c r="BG50" s="1157"/>
      <c r="BH50" s="1150"/>
      <c r="BI50" s="1147"/>
    </row>
    <row r="51" spans="1:61" s="123" customFormat="1" ht="84" customHeight="1">
      <c r="A51" s="683"/>
      <c r="B51" s="707" t="s">
        <v>859</v>
      </c>
      <c r="C51" s="707" t="s">
        <v>196</v>
      </c>
      <c r="D51" s="707" t="s">
        <v>792</v>
      </c>
      <c r="E51" s="707" t="s">
        <v>1323</v>
      </c>
      <c r="F51" s="707" t="s">
        <v>1324</v>
      </c>
      <c r="G51" s="707" t="s">
        <v>952</v>
      </c>
      <c r="H51" s="707" t="s">
        <v>711</v>
      </c>
      <c r="I51" s="707" t="s">
        <v>431</v>
      </c>
      <c r="J51" s="370" t="s">
        <v>1277</v>
      </c>
      <c r="K51" s="707" t="s">
        <v>1325</v>
      </c>
      <c r="L51" s="707">
        <v>1</v>
      </c>
      <c r="M51" s="707">
        <v>4</v>
      </c>
      <c r="N51" s="1085" t="str">
        <f>IF(L51+M51=0,"",IF(OR(AND(L51=3,M51=4),(AND(L51=2,M51=5)),(AND(L51=1,M51=5))),"Extrema",IF(OR(AND(L51=3,M51=1),(AND(L51=2,M51=2))),"Baja",IF(OR(AND(L51=4,M51=1),AND(L51=3,M51=2),AND(L51=2,M51=3),AND(L51=1,M51=3)),"Moderada",IF(L51+M51&gt;=8,"Extrema",IF(L51+M51&lt;4,"Baja",IF(L51+M51&gt;=6,"Alta","Alta")))))))</f>
        <v>Alta</v>
      </c>
      <c r="O51" s="370" t="s">
        <v>781</v>
      </c>
      <c r="P51" s="370" t="s">
        <v>1269</v>
      </c>
      <c r="Q51" s="381" t="s">
        <v>509</v>
      </c>
      <c r="R51" s="382">
        <f t="shared" si="0"/>
        <v>15</v>
      </c>
      <c r="S51" s="381" t="s">
        <v>289</v>
      </c>
      <c r="T51" s="382">
        <f t="shared" si="1"/>
        <v>15</v>
      </c>
      <c r="U51" s="381" t="s">
        <v>291</v>
      </c>
      <c r="V51" s="382">
        <f t="shared" si="2"/>
        <v>15</v>
      </c>
      <c r="W51" s="381" t="s">
        <v>303</v>
      </c>
      <c r="X51" s="382">
        <f t="shared" si="3"/>
        <v>15</v>
      </c>
      <c r="Y51" s="381" t="s">
        <v>295</v>
      </c>
      <c r="Z51" s="382">
        <f t="shared" si="4"/>
        <v>15</v>
      </c>
      <c r="AA51" s="381" t="s">
        <v>297</v>
      </c>
      <c r="AB51" s="382">
        <f t="shared" si="5"/>
        <v>15</v>
      </c>
      <c r="AC51" s="381" t="s">
        <v>299</v>
      </c>
      <c r="AD51" s="382">
        <f t="shared" si="6"/>
        <v>10</v>
      </c>
      <c r="AE51" s="383">
        <f t="shared" si="15"/>
        <v>100</v>
      </c>
      <c r="AF51" s="405" t="str">
        <f t="shared" si="8"/>
        <v>Fuerte</v>
      </c>
      <c r="AG51" s="408" t="s">
        <v>1204</v>
      </c>
      <c r="AH51" s="405" t="str">
        <f>IF(AG51="Siempre se ejecuta","Fuerte",IF(AG51="Algunas veces","Moderado",IF(AG51="no se ejecuta","Débil","")))</f>
        <v>Fuerte</v>
      </c>
      <c r="AI51" s="405" t="str">
        <f>AF51&amp;AH51</f>
        <v>FuerteFuerte</v>
      </c>
      <c r="AJ51" s="405" t="s">
        <v>152</v>
      </c>
      <c r="AK51" s="405">
        <f>IF(AJ51="Fuerte",100,IF(AJ51="Moderado",50,IF(AJ51="Débil",0,"")))</f>
        <v>100</v>
      </c>
      <c r="AL51" s="405" t="s">
        <v>201</v>
      </c>
      <c r="AM51" s="1112">
        <f>IFERROR(AVERAGE(AK51:AK52),0)</f>
        <v>100</v>
      </c>
      <c r="AN51" s="1063" t="str">
        <f>IF(AM51&gt;=100,"Fuerte",IF(AM51&gt;=50,"Moderado",IF(AM51&gt;=0,"Débil","")))</f>
        <v>Fuerte</v>
      </c>
      <c r="AO51" s="686" t="s">
        <v>1205</v>
      </c>
      <c r="AP51" s="686" t="s">
        <v>1205</v>
      </c>
      <c r="AQ51" s="1063" t="str">
        <f>+AN51&amp;AO51&amp;AP51</f>
        <v>FuerteDirectamenteDirectamente</v>
      </c>
      <c r="AR51" s="1082">
        <v>2</v>
      </c>
      <c r="AS51" s="1082">
        <v>2</v>
      </c>
      <c r="AT51" s="1082">
        <f>IF(L51 ="",0,IF(L51-AR51&lt;=0,1,L51-AR51))</f>
        <v>1</v>
      </c>
      <c r="AU51" s="1082">
        <f>IF(M51 ="",0,IF(M51-AS51=0,1,M51-AS51))</f>
        <v>2</v>
      </c>
      <c r="AV51" s="1085" t="str">
        <f>IF(AT51+AU51=0,"",IF(OR(AND(AT51=3,AU51=4),(AND(AT51=2,AU51=5)),(AND(AT51=1,AU51=5))),"Extrema",IF(OR(AND(AT51=3,AU51=1),(AND(AT51=2,AU51=2))),"Baja",IF(OR(AND(AT51=4,AU51=1),AND(AT51=3,AU51=2),AND(AT51=2,AU51=3),AND(AT51=1,AU51=3)),"Moderada",IF(AT51+AU51&gt;=8,"Extrema",IF(AT51+AU51&lt;4,"Baja",IF(AT51+AU51&gt;=6,"Alta","Alta")))))))</f>
        <v>Baja</v>
      </c>
      <c r="AW51" s="1088" t="s">
        <v>202</v>
      </c>
      <c r="AX51" s="370" t="s">
        <v>781</v>
      </c>
      <c r="AY51" s="370" t="s">
        <v>1326</v>
      </c>
      <c r="AZ51" s="707" t="s">
        <v>1327</v>
      </c>
      <c r="BA51" s="707" t="s">
        <v>1328</v>
      </c>
      <c r="BB51" s="707" t="s">
        <v>1329</v>
      </c>
      <c r="BC51" s="792">
        <v>43585</v>
      </c>
      <c r="BD51" s="792">
        <v>43830</v>
      </c>
      <c r="BE51" s="1159" t="s">
        <v>1394</v>
      </c>
      <c r="BF51" s="1161" t="s">
        <v>1389</v>
      </c>
      <c r="BG51" s="1163" t="s">
        <v>1395</v>
      </c>
      <c r="BH51" s="1071" t="s">
        <v>127</v>
      </c>
      <c r="BI51" s="1088"/>
    </row>
    <row r="52" spans="1:61" s="123" customFormat="1" ht="303.75" customHeight="1" thickBot="1">
      <c r="A52" s="684"/>
      <c r="B52" s="708"/>
      <c r="C52" s="708"/>
      <c r="D52" s="708"/>
      <c r="E52" s="708"/>
      <c r="F52" s="708"/>
      <c r="G52" s="708"/>
      <c r="H52" s="708"/>
      <c r="I52" s="708"/>
      <c r="J52" s="372" t="s">
        <v>1330</v>
      </c>
      <c r="K52" s="708"/>
      <c r="L52" s="708"/>
      <c r="M52" s="708"/>
      <c r="N52" s="1087"/>
      <c r="O52" s="372" t="s">
        <v>738</v>
      </c>
      <c r="P52" s="371" t="s">
        <v>228</v>
      </c>
      <c r="Q52" s="378" t="s">
        <v>509</v>
      </c>
      <c r="R52" s="379">
        <f t="shared" si="0"/>
        <v>15</v>
      </c>
      <c r="S52" s="378" t="s">
        <v>289</v>
      </c>
      <c r="T52" s="379">
        <f t="shared" si="1"/>
        <v>15</v>
      </c>
      <c r="U52" s="378" t="s">
        <v>291</v>
      </c>
      <c r="V52" s="379">
        <f t="shared" si="2"/>
        <v>15</v>
      </c>
      <c r="W52" s="378" t="s">
        <v>303</v>
      </c>
      <c r="X52" s="379">
        <f t="shared" si="3"/>
        <v>15</v>
      </c>
      <c r="Y52" s="378" t="s">
        <v>295</v>
      </c>
      <c r="Z52" s="379">
        <f t="shared" si="4"/>
        <v>15</v>
      </c>
      <c r="AA52" s="378" t="s">
        <v>297</v>
      </c>
      <c r="AB52" s="379">
        <f t="shared" si="5"/>
        <v>15</v>
      </c>
      <c r="AC52" s="378" t="s">
        <v>299</v>
      </c>
      <c r="AD52" s="379">
        <f t="shared" si="6"/>
        <v>10</v>
      </c>
      <c r="AE52" s="380">
        <f t="shared" si="15"/>
        <v>100</v>
      </c>
      <c r="AF52" s="406" t="str">
        <f t="shared" si="8"/>
        <v>Fuerte</v>
      </c>
      <c r="AG52" s="409" t="s">
        <v>1204</v>
      </c>
      <c r="AH52" s="406" t="str">
        <f>IF(AG52="Siempre se ejecuta","Fuerte",IF(AG52="Algunas veces","Moderado",IF(AG52="no se ejecuta","Débil","")))</f>
        <v>Fuerte</v>
      </c>
      <c r="AI52" s="406" t="str">
        <f t="shared" ref="AI52" si="30">AF52&amp;AH52</f>
        <v>FuerteFuerte</v>
      </c>
      <c r="AJ52" s="406" t="s">
        <v>152</v>
      </c>
      <c r="AK52" s="406">
        <f t="shared" ref="AK52" si="31">IF(AJ52="Fuerte",100,IF(AJ52="Moderado",50,IF(AJ52="Débil",0,"")))</f>
        <v>100</v>
      </c>
      <c r="AL52" s="406" t="s">
        <v>201</v>
      </c>
      <c r="AM52" s="1114"/>
      <c r="AN52" s="1065"/>
      <c r="AO52" s="687"/>
      <c r="AP52" s="687"/>
      <c r="AQ52" s="1065"/>
      <c r="AR52" s="1084"/>
      <c r="AS52" s="1084"/>
      <c r="AT52" s="1084"/>
      <c r="AU52" s="1084"/>
      <c r="AV52" s="1087"/>
      <c r="AW52" s="1090"/>
      <c r="AX52" s="372" t="s">
        <v>738</v>
      </c>
      <c r="AY52" s="372" t="s">
        <v>1331</v>
      </c>
      <c r="AZ52" s="708"/>
      <c r="BA52" s="708"/>
      <c r="BB52" s="708"/>
      <c r="BC52" s="1078"/>
      <c r="BD52" s="1078"/>
      <c r="BE52" s="1160"/>
      <c r="BF52" s="1162"/>
      <c r="BG52" s="1070"/>
      <c r="BH52" s="1073"/>
      <c r="BI52" s="1073"/>
    </row>
    <row r="53" spans="1:61" ht="14.25" customHeight="1">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row>
    <row r="54" spans="1:61" ht="21" customHeight="1">
      <c r="A54" s="1158" t="s">
        <v>1332</v>
      </c>
      <c r="B54" s="1158"/>
      <c r="C54" s="1158"/>
      <c r="D54" s="1158"/>
      <c r="E54" s="1158"/>
      <c r="F54" s="1158"/>
      <c r="G54" s="1158"/>
      <c r="H54" s="1158"/>
      <c r="I54" s="1158"/>
      <c r="J54" s="1158"/>
      <c r="K54" s="1158"/>
      <c r="L54" s="1158"/>
      <c r="M54" s="1158"/>
      <c r="N54" s="1158"/>
      <c r="O54" s="1158"/>
      <c r="P54" s="1158"/>
      <c r="Q54" s="1158"/>
      <c r="R54" s="1158"/>
      <c r="S54" s="1158"/>
      <c r="T54" s="1158"/>
      <c r="U54" s="1158"/>
      <c r="V54" s="1158"/>
      <c r="W54" s="1158"/>
      <c r="X54" s="1158"/>
      <c r="Y54" s="1158"/>
      <c r="Z54" s="1158"/>
      <c r="AA54" s="1158"/>
      <c r="AB54" s="1158"/>
      <c r="AC54" s="1158"/>
      <c r="AD54" s="1158"/>
      <c r="AE54" s="1158"/>
      <c r="AF54" s="1158"/>
      <c r="AG54" s="1158"/>
      <c r="AH54" s="1158"/>
      <c r="AI54" s="1158"/>
      <c r="AJ54" s="1158"/>
      <c r="AK54" s="1158"/>
      <c r="AL54" s="1158"/>
      <c r="AM54" s="1158"/>
      <c r="AN54" s="1158"/>
      <c r="AO54" s="1158"/>
      <c r="AP54" s="1158"/>
      <c r="AQ54" s="1158"/>
      <c r="AR54" s="1158"/>
      <c r="AS54" s="1158"/>
      <c r="AT54" s="1158"/>
      <c r="AU54" s="1158"/>
      <c r="AV54" s="1158"/>
      <c r="AW54" s="1158"/>
      <c r="AX54" s="1158"/>
      <c r="AY54" s="1158"/>
      <c r="AZ54" s="1158"/>
      <c r="BA54" s="1158"/>
      <c r="BB54" s="1158"/>
      <c r="BC54" s="1158"/>
      <c r="BD54" s="1158"/>
      <c r="BE54" s="1158"/>
      <c r="BF54" s="1158"/>
      <c r="BG54" s="1158"/>
      <c r="BH54" s="1158"/>
      <c r="BI54" s="1158"/>
    </row>
    <row r="55" spans="1:61" ht="21" customHeight="1">
      <c r="A55" s="1158" t="s">
        <v>1333</v>
      </c>
      <c r="B55" s="1158"/>
      <c r="C55" s="1158"/>
      <c r="D55" s="1158"/>
      <c r="E55" s="1158"/>
      <c r="F55" s="1158"/>
      <c r="G55" s="1158"/>
      <c r="H55" s="1158"/>
      <c r="I55" s="1158"/>
      <c r="J55" s="1158"/>
      <c r="K55" s="1158"/>
      <c r="L55" s="1158"/>
      <c r="M55" s="1158"/>
      <c r="N55" s="1158"/>
      <c r="O55" s="1158"/>
      <c r="P55" s="1158"/>
      <c r="Q55" s="1158"/>
      <c r="R55" s="1158"/>
      <c r="S55" s="1158"/>
      <c r="T55" s="1158"/>
      <c r="U55" s="1158"/>
      <c r="V55" s="1158"/>
      <c r="W55" s="1158"/>
      <c r="X55" s="1158"/>
      <c r="Y55" s="1158"/>
      <c r="Z55" s="1158"/>
      <c r="AA55" s="1158"/>
      <c r="AB55" s="1158"/>
      <c r="AC55" s="1158"/>
      <c r="AD55" s="1158"/>
      <c r="AE55" s="1158"/>
      <c r="AF55" s="1158"/>
      <c r="AG55" s="1158"/>
      <c r="AH55" s="1158"/>
      <c r="AI55" s="1158"/>
      <c r="AJ55" s="1158"/>
      <c r="AK55" s="1158"/>
      <c r="AL55" s="1158"/>
      <c r="AM55" s="1158"/>
      <c r="AN55" s="1158"/>
      <c r="AO55" s="1158"/>
      <c r="AP55" s="1158"/>
      <c r="AQ55" s="1158"/>
      <c r="AR55" s="1158"/>
      <c r="AS55" s="1158"/>
      <c r="AT55" s="1158"/>
      <c r="AU55" s="1158"/>
      <c r="AV55" s="1158"/>
      <c r="AW55" s="1158"/>
      <c r="AX55" s="1158"/>
      <c r="AY55" s="1158"/>
      <c r="AZ55" s="1158"/>
      <c r="BA55" s="1158"/>
      <c r="BB55" s="1158"/>
      <c r="BC55" s="1158"/>
      <c r="BD55" s="1158"/>
      <c r="BE55" s="1158"/>
      <c r="BF55" s="1158"/>
      <c r="BG55" s="1158"/>
      <c r="BH55" s="1158"/>
      <c r="BI55" s="1158"/>
    </row>
    <row r="56" spans="1:61" ht="21" customHeight="1">
      <c r="A56" s="1158" t="s">
        <v>1334</v>
      </c>
      <c r="B56" s="1158"/>
      <c r="C56" s="1158"/>
      <c r="D56" s="1158"/>
      <c r="E56" s="1158"/>
      <c r="F56" s="1158"/>
      <c r="G56" s="1158"/>
      <c r="H56" s="1158"/>
      <c r="I56" s="1158"/>
      <c r="J56" s="1158"/>
      <c r="K56" s="1158"/>
      <c r="L56" s="1158"/>
      <c r="M56" s="1158"/>
      <c r="N56" s="1158"/>
      <c r="O56" s="1158"/>
      <c r="P56" s="1158"/>
      <c r="Q56" s="1158"/>
      <c r="R56" s="1158"/>
      <c r="S56" s="1158"/>
      <c r="T56" s="1158"/>
      <c r="U56" s="1158"/>
      <c r="V56" s="1158"/>
      <c r="W56" s="1158"/>
      <c r="X56" s="1158"/>
      <c r="Y56" s="1158"/>
      <c r="Z56" s="1158"/>
      <c r="AA56" s="1158"/>
      <c r="AB56" s="1158"/>
      <c r="AC56" s="1158"/>
      <c r="AD56" s="1158"/>
      <c r="AE56" s="1158"/>
      <c r="AF56" s="1158"/>
      <c r="AG56" s="1158"/>
      <c r="AH56" s="1158"/>
      <c r="AI56" s="1158"/>
      <c r="AJ56" s="1158"/>
      <c r="AK56" s="1158"/>
      <c r="AL56" s="1158"/>
      <c r="AM56" s="1158"/>
      <c r="AN56" s="1158"/>
      <c r="AO56" s="1158"/>
      <c r="AP56" s="1158"/>
      <c r="AQ56" s="1158"/>
      <c r="AR56" s="1158"/>
      <c r="AS56" s="1158"/>
      <c r="AT56" s="1158"/>
      <c r="AU56" s="1158"/>
      <c r="AV56" s="1158"/>
      <c r="AW56" s="1158"/>
      <c r="AX56" s="1158"/>
      <c r="AY56" s="1158"/>
      <c r="AZ56" s="1158"/>
      <c r="BA56" s="1158"/>
      <c r="BB56" s="1158"/>
      <c r="BC56" s="1158"/>
      <c r="BD56" s="1158"/>
      <c r="BE56" s="1158"/>
      <c r="BF56" s="1158"/>
      <c r="BG56" s="1158"/>
      <c r="BH56" s="1158"/>
      <c r="BI56" s="1158"/>
    </row>
  </sheetData>
  <sheetProtection formatCells="0" formatColumns="0" formatRows="0" insertHyperlinks="0" sort="0" autoFilter="0" pivotTables="0"/>
  <protectedRanges>
    <protectedRange sqref="AW13:AW16 AW22:AW23 AW53 AW46:AW50" name="Rango1"/>
    <protectedRange sqref="AW17:AW19" name="Rango1_1"/>
    <protectedRange sqref="AW20:AW21" name="Rango1_2"/>
    <protectedRange sqref="AW24" name="Rango1_4"/>
    <protectedRange sqref="AW25:AW26" name="Rango1_4_1"/>
    <protectedRange sqref="AW27:AW29 AW31:AW43" name="Rango1_6"/>
    <protectedRange sqref="AW30 AW45" name="Rango1_8"/>
    <protectedRange sqref="AW51:AW52" name="Rango1_1_2"/>
  </protectedRanges>
  <autoFilter ref="A13:BI13">
    <filterColumn colId="38" showButton="0"/>
  </autoFilter>
  <mergeCells count="480">
    <mergeCell ref="BI51:BI52"/>
    <mergeCell ref="A54:BI54"/>
    <mergeCell ref="A55:BI55"/>
    <mergeCell ref="A56:BI56"/>
    <mergeCell ref="BC51:BC52"/>
    <mergeCell ref="BD51:BD52"/>
    <mergeCell ref="BE51:BE52"/>
    <mergeCell ref="BF51:BF52"/>
    <mergeCell ref="BG51:BG52"/>
    <mergeCell ref="BH51:BH52"/>
    <mergeCell ref="AU51:AU52"/>
    <mergeCell ref="AV51:AV52"/>
    <mergeCell ref="AW51:AW52"/>
    <mergeCell ref="AZ51:AZ52"/>
    <mergeCell ref="BA51:BA52"/>
    <mergeCell ref="BB51:BB52"/>
    <mergeCell ref="AO51:AO52"/>
    <mergeCell ref="AP51:AP52"/>
    <mergeCell ref="AQ51:AQ52"/>
    <mergeCell ref="AR51:AR52"/>
    <mergeCell ref="AS51:AS52"/>
    <mergeCell ref="AT51:AT52"/>
    <mergeCell ref="K51:K52"/>
    <mergeCell ref="L51:L52"/>
    <mergeCell ref="M51:M52"/>
    <mergeCell ref="N51:N52"/>
    <mergeCell ref="AM51:AM52"/>
    <mergeCell ref="AN51:AN52"/>
    <mergeCell ref="BI48:BI50"/>
    <mergeCell ref="A51:A52"/>
    <mergeCell ref="B51:B52"/>
    <mergeCell ref="C51:C52"/>
    <mergeCell ref="D51:D52"/>
    <mergeCell ref="E51:E52"/>
    <mergeCell ref="F51:F52"/>
    <mergeCell ref="G51:G52"/>
    <mergeCell ref="H51:H52"/>
    <mergeCell ref="I51:I52"/>
    <mergeCell ref="BC48:BC50"/>
    <mergeCell ref="BD48:BD50"/>
    <mergeCell ref="BE48:BE50"/>
    <mergeCell ref="BF48:BF50"/>
    <mergeCell ref="BG48:BG50"/>
    <mergeCell ref="BH48:BH50"/>
    <mergeCell ref="AU48:AU50"/>
    <mergeCell ref="AV48:AV50"/>
    <mergeCell ref="AW48:AW50"/>
    <mergeCell ref="AZ48:AZ50"/>
    <mergeCell ref="BA48:BA50"/>
    <mergeCell ref="BB48:BB50"/>
    <mergeCell ref="AO48:AO50"/>
    <mergeCell ref="AP48:AP50"/>
    <mergeCell ref="AQ48:AQ50"/>
    <mergeCell ref="AR48:AR50"/>
    <mergeCell ref="AS48:AS50"/>
    <mergeCell ref="AT48:AT50"/>
    <mergeCell ref="K48:K50"/>
    <mergeCell ref="L48:L50"/>
    <mergeCell ref="M48:M50"/>
    <mergeCell ref="N48:N50"/>
    <mergeCell ref="AM48:AM50"/>
    <mergeCell ref="AN48:AN50"/>
    <mergeCell ref="BI46:BI47"/>
    <mergeCell ref="A48:A50"/>
    <mergeCell ref="B48:B50"/>
    <mergeCell ref="C48:C50"/>
    <mergeCell ref="D48:D50"/>
    <mergeCell ref="E48:E50"/>
    <mergeCell ref="F48:F50"/>
    <mergeCell ref="G48:G50"/>
    <mergeCell ref="H48:H50"/>
    <mergeCell ref="I48:I50"/>
    <mergeCell ref="BC46:BC47"/>
    <mergeCell ref="BD46:BD47"/>
    <mergeCell ref="BE46:BE47"/>
    <mergeCell ref="BF46:BF47"/>
    <mergeCell ref="BG46:BG47"/>
    <mergeCell ref="BH46:BH47"/>
    <mergeCell ref="AU46:AU47"/>
    <mergeCell ref="AV46:AV47"/>
    <mergeCell ref="AW46:AW47"/>
    <mergeCell ref="AZ46:AZ47"/>
    <mergeCell ref="BA46:BA47"/>
    <mergeCell ref="BB46:BB47"/>
    <mergeCell ref="AO46:AO47"/>
    <mergeCell ref="AP46:AP47"/>
    <mergeCell ref="AQ46:AQ47"/>
    <mergeCell ref="AR46:AR47"/>
    <mergeCell ref="AS46:AS47"/>
    <mergeCell ref="AT46:AT47"/>
    <mergeCell ref="K46:K47"/>
    <mergeCell ref="L46:L47"/>
    <mergeCell ref="M46:M47"/>
    <mergeCell ref="N46:N47"/>
    <mergeCell ref="AM46:AM47"/>
    <mergeCell ref="AN46:AN47"/>
    <mergeCell ref="A46:A47"/>
    <mergeCell ref="B46:B47"/>
    <mergeCell ref="C46:C47"/>
    <mergeCell ref="D46:D47"/>
    <mergeCell ref="E46:E47"/>
    <mergeCell ref="F46:F47"/>
    <mergeCell ref="G46:G47"/>
    <mergeCell ref="H46:H47"/>
    <mergeCell ref="I46:I47"/>
    <mergeCell ref="BH27:BH29"/>
    <mergeCell ref="BI27:BI29"/>
    <mergeCell ref="BB27:BB29"/>
    <mergeCell ref="BC27:BC29"/>
    <mergeCell ref="BD27:BD29"/>
    <mergeCell ref="BE27:BE29"/>
    <mergeCell ref="BF27:BF29"/>
    <mergeCell ref="BG27:BG29"/>
    <mergeCell ref="AT27:AT29"/>
    <mergeCell ref="AU27:AU29"/>
    <mergeCell ref="AV27:AV29"/>
    <mergeCell ref="AW27:AW29"/>
    <mergeCell ref="AZ27:AZ29"/>
    <mergeCell ref="BA27:BA29"/>
    <mergeCell ref="AP27:AP29"/>
    <mergeCell ref="AQ27:AQ29"/>
    <mergeCell ref="AR27:AR29"/>
    <mergeCell ref="AS27:AS29"/>
    <mergeCell ref="I27:I29"/>
    <mergeCell ref="K27:K29"/>
    <mergeCell ref="L27:L29"/>
    <mergeCell ref="M27:M29"/>
    <mergeCell ref="N27:N29"/>
    <mergeCell ref="AM27:AM29"/>
    <mergeCell ref="AN27:AN29"/>
    <mergeCell ref="AO27:AO29"/>
    <mergeCell ref="BH25:BH26"/>
    <mergeCell ref="BI25:BI26"/>
    <mergeCell ref="A27:A29"/>
    <mergeCell ref="B27:B29"/>
    <mergeCell ref="C27:C29"/>
    <mergeCell ref="D27:D29"/>
    <mergeCell ref="E27:E29"/>
    <mergeCell ref="F27:F29"/>
    <mergeCell ref="G27:G29"/>
    <mergeCell ref="H27:H29"/>
    <mergeCell ref="BB25:BB26"/>
    <mergeCell ref="BC25:BC26"/>
    <mergeCell ref="BD25:BD26"/>
    <mergeCell ref="BE25:BE26"/>
    <mergeCell ref="BF25:BF26"/>
    <mergeCell ref="BG25:BG26"/>
    <mergeCell ref="AT25:AT26"/>
    <mergeCell ref="AU25:AU26"/>
    <mergeCell ref="AV25:AV26"/>
    <mergeCell ref="AW25:AW26"/>
    <mergeCell ref="AZ25:AZ26"/>
    <mergeCell ref="BA25:BA26"/>
    <mergeCell ref="AN25:AN26"/>
    <mergeCell ref="AO25:AO26"/>
    <mergeCell ref="AP25:AP26"/>
    <mergeCell ref="AQ25:AQ26"/>
    <mergeCell ref="AR25:AR26"/>
    <mergeCell ref="AS25:AS26"/>
    <mergeCell ref="I25:I26"/>
    <mergeCell ref="K25:K26"/>
    <mergeCell ref="L25:L26"/>
    <mergeCell ref="M25:M26"/>
    <mergeCell ref="N25:N26"/>
    <mergeCell ref="AM25:AM26"/>
    <mergeCell ref="BH22:BH23"/>
    <mergeCell ref="BI22:BI23"/>
    <mergeCell ref="A25:A26"/>
    <mergeCell ref="B25:B26"/>
    <mergeCell ref="C25:C26"/>
    <mergeCell ref="D25:D26"/>
    <mergeCell ref="E25:E26"/>
    <mergeCell ref="F25:F26"/>
    <mergeCell ref="G25:G26"/>
    <mergeCell ref="H25:H26"/>
    <mergeCell ref="BB22:BB23"/>
    <mergeCell ref="BC22:BC23"/>
    <mergeCell ref="BD22:BD23"/>
    <mergeCell ref="BE22:BE23"/>
    <mergeCell ref="BF22:BF23"/>
    <mergeCell ref="BG22:BG23"/>
    <mergeCell ref="AT22:AT23"/>
    <mergeCell ref="AU22:AU23"/>
    <mergeCell ref="AV22:AV23"/>
    <mergeCell ref="AW22:AW23"/>
    <mergeCell ref="AZ22:AZ23"/>
    <mergeCell ref="BA22:BA23"/>
    <mergeCell ref="AN22:AN23"/>
    <mergeCell ref="AO22:AO23"/>
    <mergeCell ref="AP22:AP23"/>
    <mergeCell ref="AQ22:AQ23"/>
    <mergeCell ref="AR22:AR23"/>
    <mergeCell ref="AS22:AS23"/>
    <mergeCell ref="I22:I23"/>
    <mergeCell ref="K22:K23"/>
    <mergeCell ref="L22:L23"/>
    <mergeCell ref="M22:M23"/>
    <mergeCell ref="N22:N23"/>
    <mergeCell ref="AM22:AM23"/>
    <mergeCell ref="BH20:BH21"/>
    <mergeCell ref="BI20:BI21"/>
    <mergeCell ref="A22:A23"/>
    <mergeCell ref="B22:B23"/>
    <mergeCell ref="C22:C23"/>
    <mergeCell ref="D22:D23"/>
    <mergeCell ref="E22:E23"/>
    <mergeCell ref="F22:F23"/>
    <mergeCell ref="G22:G23"/>
    <mergeCell ref="H22:H23"/>
    <mergeCell ref="BB20:BB21"/>
    <mergeCell ref="BC20:BC21"/>
    <mergeCell ref="BD20:BD21"/>
    <mergeCell ref="BE20:BE21"/>
    <mergeCell ref="BF20:BF21"/>
    <mergeCell ref="BG20:BG21"/>
    <mergeCell ref="AT20:AT21"/>
    <mergeCell ref="AU20:AU21"/>
    <mergeCell ref="AV20:AV21"/>
    <mergeCell ref="AW20:AW21"/>
    <mergeCell ref="AZ20:AZ21"/>
    <mergeCell ref="BA20:BA21"/>
    <mergeCell ref="AN20:AN21"/>
    <mergeCell ref="AO20:AO21"/>
    <mergeCell ref="AQ20:AQ21"/>
    <mergeCell ref="AR20:AR21"/>
    <mergeCell ref="AS20:AS21"/>
    <mergeCell ref="AF20:AF21"/>
    <mergeCell ref="AG20:AG21"/>
    <mergeCell ref="AH20:AH21"/>
    <mergeCell ref="AJ20:AJ21"/>
    <mergeCell ref="AL20:AL21"/>
    <mergeCell ref="AM20:AM21"/>
    <mergeCell ref="AC20:AC21"/>
    <mergeCell ref="AE20:AE21"/>
    <mergeCell ref="M20:M21"/>
    <mergeCell ref="N20:N21"/>
    <mergeCell ref="O20:O21"/>
    <mergeCell ref="P20:P21"/>
    <mergeCell ref="Q20:Q21"/>
    <mergeCell ref="S20:S21"/>
    <mergeCell ref="AP20:AP21"/>
    <mergeCell ref="A20:A21"/>
    <mergeCell ref="B20:B21"/>
    <mergeCell ref="C20:C21"/>
    <mergeCell ref="D20:D21"/>
    <mergeCell ref="E20:E21"/>
    <mergeCell ref="F20:F21"/>
    <mergeCell ref="W18:W19"/>
    <mergeCell ref="Y18:Y19"/>
    <mergeCell ref="AA18:AA19"/>
    <mergeCell ref="G20:G21"/>
    <mergeCell ref="H20:H21"/>
    <mergeCell ref="I20:I21"/>
    <mergeCell ref="J20:J21"/>
    <mergeCell ref="K20:K21"/>
    <mergeCell ref="L20:L21"/>
    <mergeCell ref="U20:U21"/>
    <mergeCell ref="W20:W21"/>
    <mergeCell ref="Y20:Y21"/>
    <mergeCell ref="AA20:AA21"/>
    <mergeCell ref="BG17:BG19"/>
    <mergeCell ref="BH17:BH19"/>
    <mergeCell ref="BI17:BI19"/>
    <mergeCell ref="I18:I19"/>
    <mergeCell ref="J18:J19"/>
    <mergeCell ref="O18:O19"/>
    <mergeCell ref="P18:P19"/>
    <mergeCell ref="Q18:Q19"/>
    <mergeCell ref="S18:S19"/>
    <mergeCell ref="U18:U19"/>
    <mergeCell ref="BA17:BA19"/>
    <mergeCell ref="BB17:BB19"/>
    <mergeCell ref="BC17:BC19"/>
    <mergeCell ref="BD17:BD19"/>
    <mergeCell ref="BE17:BE19"/>
    <mergeCell ref="BF17:BF19"/>
    <mergeCell ref="AS17:AS19"/>
    <mergeCell ref="AT17:AT19"/>
    <mergeCell ref="AU17:AU19"/>
    <mergeCell ref="AV17:AV19"/>
    <mergeCell ref="AW17:AW19"/>
    <mergeCell ref="AZ17:AZ19"/>
    <mergeCell ref="AM17:AM19"/>
    <mergeCell ref="AN17:AN19"/>
    <mergeCell ref="AV14:AV16"/>
    <mergeCell ref="AW14:AW16"/>
    <mergeCell ref="N14:N16"/>
    <mergeCell ref="AM14:AM16"/>
    <mergeCell ref="AO17:AO19"/>
    <mergeCell ref="AP17:AP19"/>
    <mergeCell ref="AQ17:AQ19"/>
    <mergeCell ref="AR17:AR19"/>
    <mergeCell ref="G17:G19"/>
    <mergeCell ref="H17:H19"/>
    <mergeCell ref="K17:K19"/>
    <mergeCell ref="L17:L19"/>
    <mergeCell ref="M17:M19"/>
    <mergeCell ref="N17:N19"/>
    <mergeCell ref="AL18:AL19"/>
    <mergeCell ref="AC18:AC19"/>
    <mergeCell ref="AE18:AE19"/>
    <mergeCell ref="AF18:AF19"/>
    <mergeCell ref="AG18:AG19"/>
    <mergeCell ref="AH18:AH19"/>
    <mergeCell ref="AJ18:AJ19"/>
    <mergeCell ref="I14:I16"/>
    <mergeCell ref="K14:K16"/>
    <mergeCell ref="L14:L16"/>
    <mergeCell ref="M14:M16"/>
    <mergeCell ref="BF14:BF16"/>
    <mergeCell ref="BG14:BG16"/>
    <mergeCell ref="BH14:BH16"/>
    <mergeCell ref="BI14:BI16"/>
    <mergeCell ref="A17:A19"/>
    <mergeCell ref="B17:B19"/>
    <mergeCell ref="C17:C19"/>
    <mergeCell ref="D17:D19"/>
    <mergeCell ref="E17:E19"/>
    <mergeCell ref="F17:F19"/>
    <mergeCell ref="AZ14:AZ16"/>
    <mergeCell ref="BA14:BA16"/>
    <mergeCell ref="BB14:BB16"/>
    <mergeCell ref="BC14:BC16"/>
    <mergeCell ref="BD14:BD16"/>
    <mergeCell ref="BE14:BE16"/>
    <mergeCell ref="AR14:AR16"/>
    <mergeCell ref="AS14:AS16"/>
    <mergeCell ref="AT14:AT16"/>
    <mergeCell ref="AU14:AU16"/>
    <mergeCell ref="A14:A16"/>
    <mergeCell ref="B14:B16"/>
    <mergeCell ref="C14:C16"/>
    <mergeCell ref="D14:D16"/>
    <mergeCell ref="E14:E16"/>
    <mergeCell ref="F14:F16"/>
    <mergeCell ref="O12:O13"/>
    <mergeCell ref="P12:P13"/>
    <mergeCell ref="AX12:AX13"/>
    <mergeCell ref="L9:L13"/>
    <mergeCell ref="M9:M13"/>
    <mergeCell ref="F7:F13"/>
    <mergeCell ref="G7:G13"/>
    <mergeCell ref="H7:I11"/>
    <mergeCell ref="J7:J13"/>
    <mergeCell ref="K7:K13"/>
    <mergeCell ref="H12:H13"/>
    <mergeCell ref="I12:I13"/>
    <mergeCell ref="AN14:AN16"/>
    <mergeCell ref="AO14:AO16"/>
    <mergeCell ref="AP14:AP16"/>
    <mergeCell ref="AQ14:AQ16"/>
    <mergeCell ref="G14:G16"/>
    <mergeCell ref="H14:H16"/>
    <mergeCell ref="L7:N7"/>
    <mergeCell ref="Q11:Q13"/>
    <mergeCell ref="R11:R13"/>
    <mergeCell ref="A7:A13"/>
    <mergeCell ref="B7:B13"/>
    <mergeCell ref="C7:C13"/>
    <mergeCell ref="D7:D13"/>
    <mergeCell ref="E7:E13"/>
    <mergeCell ref="S11:S13"/>
    <mergeCell ref="U11:U13"/>
    <mergeCell ref="W11:W13"/>
    <mergeCell ref="Y11:Y13"/>
    <mergeCell ref="T10:T13"/>
    <mergeCell ref="V10:V13"/>
    <mergeCell ref="X10:X13"/>
    <mergeCell ref="O7:AV7"/>
    <mergeCell ref="AA11:AA13"/>
    <mergeCell ref="AC11:AC13"/>
    <mergeCell ref="Q10:S10"/>
    <mergeCell ref="Z10:Z13"/>
    <mergeCell ref="AB10:AB13"/>
    <mergeCell ref="AT9:AT13"/>
    <mergeCell ref="AU9:AU13"/>
    <mergeCell ref="AE10:AF10"/>
    <mergeCell ref="AG10:AH10"/>
    <mergeCell ref="AR10:AR13"/>
    <mergeCell ref="AS10:AS13"/>
    <mergeCell ref="AW7:BD7"/>
    <mergeCell ref="BE7:BE13"/>
    <mergeCell ref="BF7:BF13"/>
    <mergeCell ref="BG7:BG13"/>
    <mergeCell ref="BH7:BH13"/>
    <mergeCell ref="AQ8:AQ13"/>
    <mergeCell ref="AR8:AS9"/>
    <mergeCell ref="AT8:AV8"/>
    <mergeCell ref="AD10:AD13"/>
    <mergeCell ref="AY12:AY13"/>
    <mergeCell ref="BC12:BC13"/>
    <mergeCell ref="BD12:BD13"/>
    <mergeCell ref="AE11:AE13"/>
    <mergeCell ref="AF11:AF13"/>
    <mergeCell ref="AG11:AG13"/>
    <mergeCell ref="AH11:AH13"/>
    <mergeCell ref="AJ11:AJ13"/>
    <mergeCell ref="AL11:AL13"/>
    <mergeCell ref="AX8:AY11"/>
    <mergeCell ref="AZ8:AZ13"/>
    <mergeCell ref="BA8:BA13"/>
    <mergeCell ref="BB8:BB13"/>
    <mergeCell ref="BC8:BD11"/>
    <mergeCell ref="AW8:AW13"/>
    <mergeCell ref="BD30:BD45"/>
    <mergeCell ref="BC30:BC45"/>
    <mergeCell ref="BA30:BA45"/>
    <mergeCell ref="A2:B4"/>
    <mergeCell ref="C2:BF4"/>
    <mergeCell ref="BG2:BI2"/>
    <mergeCell ref="BG3:BI3"/>
    <mergeCell ref="BG4:BI4"/>
    <mergeCell ref="A5:BI5"/>
    <mergeCell ref="A6:B6"/>
    <mergeCell ref="C6:K6"/>
    <mergeCell ref="L6:BD6"/>
    <mergeCell ref="BE6:BF6"/>
    <mergeCell ref="BG6:BI6"/>
    <mergeCell ref="BI7:BI13"/>
    <mergeCell ref="L8:N8"/>
    <mergeCell ref="O8:P11"/>
    <mergeCell ref="Q8:AF9"/>
    <mergeCell ref="AG8:AH9"/>
    <mergeCell ref="AI8:AI13"/>
    <mergeCell ref="AJ8:AL10"/>
    <mergeCell ref="AM8:AN13"/>
    <mergeCell ref="AO8:AO13"/>
    <mergeCell ref="AP8:AP13"/>
    <mergeCell ref="E30:E45"/>
    <mergeCell ref="F30:F45"/>
    <mergeCell ref="G30:G45"/>
    <mergeCell ref="H30:H45"/>
    <mergeCell ref="I30:I44"/>
    <mergeCell ref="J30:J44"/>
    <mergeCell ref="A30:A45"/>
    <mergeCell ref="B30:B45"/>
    <mergeCell ref="C30:C45"/>
    <mergeCell ref="D30:D45"/>
    <mergeCell ref="K30:K45"/>
    <mergeCell ref="L30:L45"/>
    <mergeCell ref="M30:M45"/>
    <mergeCell ref="N30:N45"/>
    <mergeCell ref="O30:O44"/>
    <mergeCell ref="P30:P44"/>
    <mergeCell ref="Q30:Q44"/>
    <mergeCell ref="R30:R44"/>
    <mergeCell ref="S30:S44"/>
    <mergeCell ref="T30:T44"/>
    <mergeCell ref="U30:U44"/>
    <mergeCell ref="V30:V44"/>
    <mergeCell ref="W30:W44"/>
    <mergeCell ref="X30:X44"/>
    <mergeCell ref="Y30:Y44"/>
    <mergeCell ref="Z30:Z44"/>
    <mergeCell ref="AA30:AA44"/>
    <mergeCell ref="AB30:AB44"/>
    <mergeCell ref="AC30:AC44"/>
    <mergeCell ref="AD30:AD44"/>
    <mergeCell ref="AE30:AE44"/>
    <mergeCell ref="AF30:AF44"/>
    <mergeCell ref="AG30:AG44"/>
    <mergeCell ref="AH30:AH44"/>
    <mergeCell ref="AI30:AI44"/>
    <mergeCell ref="AJ30:AJ44"/>
    <mergeCell ref="AK30:AK44"/>
    <mergeCell ref="AV30:AV45"/>
    <mergeCell ref="AW30:AW45"/>
    <mergeCell ref="AX30:AX44"/>
    <mergeCell ref="AY30:AY44"/>
    <mergeCell ref="AZ30:AZ45"/>
    <mergeCell ref="BB30:BB45"/>
    <mergeCell ref="AM30:AM45"/>
    <mergeCell ref="AN30:AN45"/>
    <mergeCell ref="AO30:AO45"/>
    <mergeCell ref="AP30:AP45"/>
    <mergeCell ref="AQ30:AQ45"/>
    <mergeCell ref="AR30:AR45"/>
    <mergeCell ref="AS30:AS45"/>
    <mergeCell ref="AT30:AT45"/>
    <mergeCell ref="AU30:AU45"/>
  </mergeCells>
  <conditionalFormatting sqref="N14">
    <cfRule type="containsText" dxfId="136" priority="106" stopIfTrue="1" operator="containsText" text="Extrema">
      <formula>NOT(ISERROR(SEARCH("Extrema",N14)))</formula>
    </cfRule>
    <cfRule type="containsText" dxfId="135" priority="107" stopIfTrue="1" operator="containsText" text="Alta">
      <formula>NOT(ISERROR(SEARCH("Alta",N14)))</formula>
    </cfRule>
    <cfRule type="containsText" dxfId="134" priority="108" stopIfTrue="1" operator="containsText" text="Moderada">
      <formula>NOT(ISERROR(SEARCH("Moderada",N14)))</formula>
    </cfRule>
    <cfRule type="containsText" dxfId="133" priority="109" stopIfTrue="1" operator="containsText" text="Baja">
      <formula>NOT(ISERROR(SEARCH("Baja",N14)))</formula>
    </cfRule>
    <cfRule type="containsText" dxfId="132" priority="110" stopIfTrue="1" operator="containsText" text="23">
      <formula>NOT(ISERROR(SEARCH("23",N14)))</formula>
    </cfRule>
  </conditionalFormatting>
  <conditionalFormatting sqref="AV14">
    <cfRule type="containsText" dxfId="131" priority="101" stopIfTrue="1" operator="containsText" text="Extrema">
      <formula>NOT(ISERROR(SEARCH("Extrema",AV14)))</formula>
    </cfRule>
    <cfRule type="containsText" dxfId="130" priority="102" stopIfTrue="1" operator="containsText" text="Alta">
      <formula>NOT(ISERROR(SEARCH("Alta",AV14)))</formula>
    </cfRule>
    <cfRule type="containsText" dxfId="129" priority="103" stopIfTrue="1" operator="containsText" text="Moderada">
      <formula>NOT(ISERROR(SEARCH("Moderada",AV14)))</formula>
    </cfRule>
    <cfRule type="containsText" dxfId="128" priority="104" stopIfTrue="1" operator="containsText" text="Baja">
      <formula>NOT(ISERROR(SEARCH("Baja",AV14)))</formula>
    </cfRule>
    <cfRule type="containsText" dxfId="127" priority="105" stopIfTrue="1" operator="containsText" text="23">
      <formula>NOT(ISERROR(SEARCH("23",AV14)))</formula>
    </cfRule>
  </conditionalFormatting>
  <conditionalFormatting sqref="N17">
    <cfRule type="containsText" dxfId="126" priority="96" stopIfTrue="1" operator="containsText" text="Extrema">
      <formula>NOT(ISERROR(SEARCH("Extrema",N17)))</formula>
    </cfRule>
    <cfRule type="containsText" dxfId="125" priority="97" stopIfTrue="1" operator="containsText" text="Alta">
      <formula>NOT(ISERROR(SEARCH("Alta",N17)))</formula>
    </cfRule>
    <cfRule type="containsText" dxfId="124" priority="98" stopIfTrue="1" operator="containsText" text="Moderada">
      <formula>NOT(ISERROR(SEARCH("Moderada",N17)))</formula>
    </cfRule>
    <cfRule type="containsText" dxfId="123" priority="99" stopIfTrue="1" operator="containsText" text="Baja">
      <formula>NOT(ISERROR(SEARCH("Baja",N17)))</formula>
    </cfRule>
    <cfRule type="containsText" dxfId="122" priority="100" stopIfTrue="1" operator="containsText" text="23">
      <formula>NOT(ISERROR(SEARCH("23",N17)))</formula>
    </cfRule>
  </conditionalFormatting>
  <conditionalFormatting sqref="AV17">
    <cfRule type="containsText" dxfId="121" priority="91" stopIfTrue="1" operator="containsText" text="Extrema">
      <formula>NOT(ISERROR(SEARCH("Extrema",AV17)))</formula>
    </cfRule>
    <cfRule type="containsText" dxfId="120" priority="92" stopIfTrue="1" operator="containsText" text="Alta">
      <formula>NOT(ISERROR(SEARCH("Alta",AV17)))</formula>
    </cfRule>
    <cfRule type="containsText" dxfId="119" priority="93" stopIfTrue="1" operator="containsText" text="Moderada">
      <formula>NOT(ISERROR(SEARCH("Moderada",AV17)))</formula>
    </cfRule>
    <cfRule type="containsText" dxfId="118" priority="94" stopIfTrue="1" operator="containsText" text="Baja">
      <formula>NOT(ISERROR(SEARCH("Baja",AV17)))</formula>
    </cfRule>
    <cfRule type="containsText" dxfId="117" priority="95" stopIfTrue="1" operator="containsText" text="23">
      <formula>NOT(ISERROR(SEARCH("23",AV17)))</formula>
    </cfRule>
  </conditionalFormatting>
  <conditionalFormatting sqref="N20">
    <cfRule type="containsText" dxfId="116" priority="86" stopIfTrue="1" operator="containsText" text="Extrema">
      <formula>NOT(ISERROR(SEARCH("Extrema",N20)))</formula>
    </cfRule>
    <cfRule type="containsText" dxfId="115" priority="87" stopIfTrue="1" operator="containsText" text="Alta">
      <formula>NOT(ISERROR(SEARCH("Alta",N20)))</formula>
    </cfRule>
    <cfRule type="containsText" dxfId="114" priority="88" stopIfTrue="1" operator="containsText" text="Moderada">
      <formula>NOT(ISERROR(SEARCH("Moderada",N20)))</formula>
    </cfRule>
    <cfRule type="containsText" dxfId="113" priority="89" stopIfTrue="1" operator="containsText" text="Baja">
      <formula>NOT(ISERROR(SEARCH("Baja",N20)))</formula>
    </cfRule>
    <cfRule type="containsText" dxfId="112" priority="90" stopIfTrue="1" operator="containsText" text="23">
      <formula>NOT(ISERROR(SEARCH("23",N20)))</formula>
    </cfRule>
  </conditionalFormatting>
  <conditionalFormatting sqref="AV20">
    <cfRule type="containsText" dxfId="111" priority="81" stopIfTrue="1" operator="containsText" text="Extrema">
      <formula>NOT(ISERROR(SEARCH("Extrema",AV20)))</formula>
    </cfRule>
    <cfRule type="containsText" dxfId="110" priority="82" stopIfTrue="1" operator="containsText" text="Alta">
      <formula>NOT(ISERROR(SEARCH("Alta",AV20)))</formula>
    </cfRule>
    <cfRule type="containsText" dxfId="109" priority="83" stopIfTrue="1" operator="containsText" text="Moderada">
      <formula>NOT(ISERROR(SEARCH("Moderada",AV20)))</formula>
    </cfRule>
    <cfRule type="containsText" dxfId="108" priority="84" stopIfTrue="1" operator="containsText" text="Baja">
      <formula>NOT(ISERROR(SEARCH("Baja",AV20)))</formula>
    </cfRule>
    <cfRule type="containsText" dxfId="107" priority="85" stopIfTrue="1" operator="containsText" text="23">
      <formula>NOT(ISERROR(SEARCH("23",AV20)))</formula>
    </cfRule>
  </conditionalFormatting>
  <conditionalFormatting sqref="N22">
    <cfRule type="containsText" dxfId="106" priority="76" stopIfTrue="1" operator="containsText" text="Extrema">
      <formula>NOT(ISERROR(SEARCH("Extrema",N22)))</formula>
    </cfRule>
    <cfRule type="containsText" dxfId="105" priority="77" stopIfTrue="1" operator="containsText" text="Alta">
      <formula>NOT(ISERROR(SEARCH("Alta",N22)))</formula>
    </cfRule>
    <cfRule type="containsText" dxfId="104" priority="78" stopIfTrue="1" operator="containsText" text="Moderada">
      <formula>NOT(ISERROR(SEARCH("Moderada",N22)))</formula>
    </cfRule>
    <cfRule type="containsText" dxfId="103" priority="79" stopIfTrue="1" operator="containsText" text="Baja">
      <formula>NOT(ISERROR(SEARCH("Baja",N22)))</formula>
    </cfRule>
    <cfRule type="containsText" dxfId="102" priority="80" stopIfTrue="1" operator="containsText" text="23">
      <formula>NOT(ISERROR(SEARCH("23",N22)))</formula>
    </cfRule>
  </conditionalFormatting>
  <conditionalFormatting sqref="AV22">
    <cfRule type="containsText" dxfId="101" priority="71" stopIfTrue="1" operator="containsText" text="Extrema">
      <formula>NOT(ISERROR(SEARCH("Extrema",AV22)))</formula>
    </cfRule>
    <cfRule type="containsText" dxfId="100" priority="72" stopIfTrue="1" operator="containsText" text="Alta">
      <formula>NOT(ISERROR(SEARCH("Alta",AV22)))</formula>
    </cfRule>
    <cfRule type="containsText" dxfId="99" priority="73" stopIfTrue="1" operator="containsText" text="Moderada">
      <formula>NOT(ISERROR(SEARCH("Moderada",AV22)))</formula>
    </cfRule>
    <cfRule type="containsText" dxfId="98" priority="74" stopIfTrue="1" operator="containsText" text="Baja">
      <formula>NOT(ISERROR(SEARCH("Baja",AV22)))</formula>
    </cfRule>
    <cfRule type="containsText" dxfId="97" priority="75" stopIfTrue="1" operator="containsText" text="23">
      <formula>NOT(ISERROR(SEARCH("23",AV22)))</formula>
    </cfRule>
  </conditionalFormatting>
  <conditionalFormatting sqref="N24">
    <cfRule type="containsText" dxfId="96" priority="66" stopIfTrue="1" operator="containsText" text="Extrema">
      <formula>NOT(ISERROR(SEARCH("Extrema",N24)))</formula>
    </cfRule>
    <cfRule type="containsText" dxfId="95" priority="67" stopIfTrue="1" operator="containsText" text="Alta">
      <formula>NOT(ISERROR(SEARCH("Alta",N24)))</formula>
    </cfRule>
    <cfRule type="containsText" dxfId="94" priority="68" stopIfTrue="1" operator="containsText" text="Moderada">
      <formula>NOT(ISERROR(SEARCH("Moderada",N24)))</formula>
    </cfRule>
    <cfRule type="containsText" dxfId="93" priority="69" stopIfTrue="1" operator="containsText" text="Baja">
      <formula>NOT(ISERROR(SEARCH("Baja",N24)))</formula>
    </cfRule>
    <cfRule type="containsText" dxfId="92" priority="70" stopIfTrue="1" operator="containsText" text="23">
      <formula>NOT(ISERROR(SEARCH("23",N24)))</formula>
    </cfRule>
  </conditionalFormatting>
  <conditionalFormatting sqref="AV24">
    <cfRule type="containsText" dxfId="91" priority="61" stopIfTrue="1" operator="containsText" text="Extrema">
      <formula>NOT(ISERROR(SEARCH("Extrema",AV24)))</formula>
    </cfRule>
    <cfRule type="containsText" dxfId="90" priority="62" stopIfTrue="1" operator="containsText" text="Alta">
      <formula>NOT(ISERROR(SEARCH("Alta",AV24)))</formula>
    </cfRule>
    <cfRule type="containsText" dxfId="89" priority="63" stopIfTrue="1" operator="containsText" text="Moderada">
      <formula>NOT(ISERROR(SEARCH("Moderada",AV24)))</formula>
    </cfRule>
    <cfRule type="containsText" dxfId="88" priority="64" stopIfTrue="1" operator="containsText" text="Baja">
      <formula>NOT(ISERROR(SEARCH("Baja",AV24)))</formula>
    </cfRule>
    <cfRule type="containsText" dxfId="87" priority="65" stopIfTrue="1" operator="containsText" text="23">
      <formula>NOT(ISERROR(SEARCH("23",AV24)))</formula>
    </cfRule>
  </conditionalFormatting>
  <conditionalFormatting sqref="N25">
    <cfRule type="containsText" dxfId="86" priority="56" stopIfTrue="1" operator="containsText" text="Extrema">
      <formula>NOT(ISERROR(SEARCH("Extrema",N25)))</formula>
    </cfRule>
    <cfRule type="containsText" dxfId="85" priority="57" stopIfTrue="1" operator="containsText" text="Alta">
      <formula>NOT(ISERROR(SEARCH("Alta",N25)))</formula>
    </cfRule>
    <cfRule type="containsText" dxfId="84" priority="58" stopIfTrue="1" operator="containsText" text="Moderada">
      <formula>NOT(ISERROR(SEARCH("Moderada",N25)))</formula>
    </cfRule>
    <cfRule type="containsText" dxfId="83" priority="59" stopIfTrue="1" operator="containsText" text="Baja">
      <formula>NOT(ISERROR(SEARCH("Baja",N25)))</formula>
    </cfRule>
    <cfRule type="containsText" dxfId="82" priority="60" stopIfTrue="1" operator="containsText" text="23">
      <formula>NOT(ISERROR(SEARCH("23",N25)))</formula>
    </cfRule>
  </conditionalFormatting>
  <conditionalFormatting sqref="AV25">
    <cfRule type="containsText" dxfId="81" priority="51" stopIfTrue="1" operator="containsText" text="Extrema">
      <formula>NOT(ISERROR(SEARCH("Extrema",AV25)))</formula>
    </cfRule>
    <cfRule type="containsText" dxfId="80" priority="52" stopIfTrue="1" operator="containsText" text="Alta">
      <formula>NOT(ISERROR(SEARCH("Alta",AV25)))</formula>
    </cfRule>
    <cfRule type="containsText" dxfId="79" priority="53" stopIfTrue="1" operator="containsText" text="Moderada">
      <formula>NOT(ISERROR(SEARCH("Moderada",AV25)))</formula>
    </cfRule>
    <cfRule type="containsText" dxfId="78" priority="54" stopIfTrue="1" operator="containsText" text="Baja">
      <formula>NOT(ISERROR(SEARCH("Baja",AV25)))</formula>
    </cfRule>
    <cfRule type="containsText" dxfId="77" priority="55" stopIfTrue="1" operator="containsText" text="23">
      <formula>NOT(ISERROR(SEARCH("23",AV25)))</formula>
    </cfRule>
  </conditionalFormatting>
  <conditionalFormatting sqref="N27">
    <cfRule type="containsText" dxfId="76" priority="46" stopIfTrue="1" operator="containsText" text="Extrema">
      <formula>NOT(ISERROR(SEARCH("Extrema",N27)))</formula>
    </cfRule>
    <cfRule type="containsText" dxfId="75" priority="47" stopIfTrue="1" operator="containsText" text="Alta">
      <formula>NOT(ISERROR(SEARCH("Alta",N27)))</formula>
    </cfRule>
    <cfRule type="containsText" dxfId="74" priority="48" stopIfTrue="1" operator="containsText" text="Moderada">
      <formula>NOT(ISERROR(SEARCH("Moderada",N27)))</formula>
    </cfRule>
    <cfRule type="containsText" dxfId="73" priority="49" stopIfTrue="1" operator="containsText" text="Baja">
      <formula>NOT(ISERROR(SEARCH("Baja",N27)))</formula>
    </cfRule>
    <cfRule type="containsText" dxfId="72" priority="50" stopIfTrue="1" operator="containsText" text="23">
      <formula>NOT(ISERROR(SEARCH("23",N27)))</formula>
    </cfRule>
  </conditionalFormatting>
  <conditionalFormatting sqref="AV27">
    <cfRule type="containsText" dxfId="71" priority="41" stopIfTrue="1" operator="containsText" text="Extrema">
      <formula>NOT(ISERROR(SEARCH("Extrema",AV27)))</formula>
    </cfRule>
    <cfRule type="containsText" dxfId="70" priority="42" stopIfTrue="1" operator="containsText" text="Alta">
      <formula>NOT(ISERROR(SEARCH("Alta",AV27)))</formula>
    </cfRule>
    <cfRule type="containsText" dxfId="69" priority="43" stopIfTrue="1" operator="containsText" text="Moderada">
      <formula>NOT(ISERROR(SEARCH("Moderada",AV27)))</formula>
    </cfRule>
    <cfRule type="containsText" dxfId="68" priority="44" stopIfTrue="1" operator="containsText" text="Baja">
      <formula>NOT(ISERROR(SEARCH("Baja",AV27)))</formula>
    </cfRule>
    <cfRule type="containsText" dxfId="67" priority="45" stopIfTrue="1" operator="containsText" text="23">
      <formula>NOT(ISERROR(SEARCH("23",AV27)))</formula>
    </cfRule>
  </conditionalFormatting>
  <conditionalFormatting sqref="N30">
    <cfRule type="containsText" dxfId="66" priority="36" stopIfTrue="1" operator="containsText" text="Extrema">
      <formula>NOT(ISERROR(SEARCH("Extrema",N30)))</formula>
    </cfRule>
    <cfRule type="containsText" dxfId="65" priority="37" stopIfTrue="1" operator="containsText" text="Alta">
      <formula>NOT(ISERROR(SEARCH("Alta",N30)))</formula>
    </cfRule>
    <cfRule type="containsText" dxfId="64" priority="38" stopIfTrue="1" operator="containsText" text="Moderada">
      <formula>NOT(ISERROR(SEARCH("Moderada",N30)))</formula>
    </cfRule>
    <cfRule type="containsText" dxfId="63" priority="39" stopIfTrue="1" operator="containsText" text="Baja">
      <formula>NOT(ISERROR(SEARCH("Baja",N30)))</formula>
    </cfRule>
    <cfRule type="containsText" dxfId="62" priority="40" stopIfTrue="1" operator="containsText" text="23">
      <formula>NOT(ISERROR(SEARCH("23",N30)))</formula>
    </cfRule>
  </conditionalFormatting>
  <conditionalFormatting sqref="AV30">
    <cfRule type="containsText" dxfId="61" priority="31" stopIfTrue="1" operator="containsText" text="Extrema">
      <formula>NOT(ISERROR(SEARCH("Extrema",AV30)))</formula>
    </cfRule>
    <cfRule type="containsText" dxfId="60" priority="32" stopIfTrue="1" operator="containsText" text="Alta">
      <formula>NOT(ISERROR(SEARCH("Alta",AV30)))</formula>
    </cfRule>
    <cfRule type="containsText" dxfId="59" priority="33" stopIfTrue="1" operator="containsText" text="Moderada">
      <formula>NOT(ISERROR(SEARCH("Moderada",AV30)))</formula>
    </cfRule>
    <cfRule type="containsText" dxfId="58" priority="34" stopIfTrue="1" operator="containsText" text="Baja">
      <formula>NOT(ISERROR(SEARCH("Baja",AV30)))</formula>
    </cfRule>
    <cfRule type="containsText" dxfId="57" priority="35" stopIfTrue="1" operator="containsText" text="23">
      <formula>NOT(ISERROR(SEARCH("23",AV30)))</formula>
    </cfRule>
  </conditionalFormatting>
  <conditionalFormatting sqref="N48">
    <cfRule type="containsText" dxfId="56" priority="26" stopIfTrue="1" operator="containsText" text="Extrema">
      <formula>NOT(ISERROR(SEARCH("Extrema",N48)))</formula>
    </cfRule>
    <cfRule type="containsText" dxfId="55" priority="27" stopIfTrue="1" operator="containsText" text="Alta">
      <formula>NOT(ISERROR(SEARCH("Alta",N48)))</formula>
    </cfRule>
    <cfRule type="containsText" dxfId="54" priority="28" stopIfTrue="1" operator="containsText" text="Moderada">
      <formula>NOT(ISERROR(SEARCH("Moderada",N48)))</formula>
    </cfRule>
    <cfRule type="containsText" dxfId="53" priority="29" stopIfTrue="1" operator="containsText" text="Baja">
      <formula>NOT(ISERROR(SEARCH("Baja",N48)))</formula>
    </cfRule>
    <cfRule type="containsText" dxfId="52" priority="30" stopIfTrue="1" operator="containsText" text="23">
      <formula>NOT(ISERROR(SEARCH("23",N48)))</formula>
    </cfRule>
  </conditionalFormatting>
  <conditionalFormatting sqref="AV48">
    <cfRule type="containsText" dxfId="51" priority="21" stopIfTrue="1" operator="containsText" text="Extrema">
      <formula>NOT(ISERROR(SEARCH("Extrema",AV48)))</formula>
    </cfRule>
    <cfRule type="containsText" dxfId="50" priority="22" stopIfTrue="1" operator="containsText" text="Alta">
      <formula>NOT(ISERROR(SEARCH("Alta",AV48)))</formula>
    </cfRule>
    <cfRule type="containsText" dxfId="49" priority="23" stopIfTrue="1" operator="containsText" text="Moderada">
      <formula>NOT(ISERROR(SEARCH("Moderada",AV48)))</formula>
    </cfRule>
    <cfRule type="containsText" dxfId="48" priority="24" stopIfTrue="1" operator="containsText" text="Baja">
      <formula>NOT(ISERROR(SEARCH("Baja",AV48)))</formula>
    </cfRule>
    <cfRule type="containsText" dxfId="47" priority="25" stopIfTrue="1" operator="containsText" text="23">
      <formula>NOT(ISERROR(SEARCH("23",AV48)))</formula>
    </cfRule>
  </conditionalFormatting>
  <conditionalFormatting sqref="N46">
    <cfRule type="containsText" dxfId="46" priority="16" stopIfTrue="1" operator="containsText" text="Extrema">
      <formula>NOT(ISERROR(SEARCH("Extrema",N46)))</formula>
    </cfRule>
    <cfRule type="containsText" dxfId="45" priority="17" stopIfTrue="1" operator="containsText" text="Alta">
      <formula>NOT(ISERROR(SEARCH("Alta",N46)))</formula>
    </cfRule>
    <cfRule type="containsText" dxfId="44" priority="18" stopIfTrue="1" operator="containsText" text="Moderada">
      <formula>NOT(ISERROR(SEARCH("Moderada",N46)))</formula>
    </cfRule>
    <cfRule type="containsText" dxfId="43" priority="19" stopIfTrue="1" operator="containsText" text="Baja">
      <formula>NOT(ISERROR(SEARCH("Baja",N46)))</formula>
    </cfRule>
    <cfRule type="containsText" dxfId="42" priority="20" stopIfTrue="1" operator="containsText" text="23">
      <formula>NOT(ISERROR(SEARCH("23",N46)))</formula>
    </cfRule>
  </conditionalFormatting>
  <conditionalFormatting sqref="AV46">
    <cfRule type="containsText" dxfId="41" priority="11" stopIfTrue="1" operator="containsText" text="Extrema">
      <formula>NOT(ISERROR(SEARCH("Extrema",AV46)))</formula>
    </cfRule>
    <cfRule type="containsText" dxfId="40" priority="12" stopIfTrue="1" operator="containsText" text="Alta">
      <formula>NOT(ISERROR(SEARCH("Alta",AV46)))</formula>
    </cfRule>
    <cfRule type="containsText" dxfId="39" priority="13" stopIfTrue="1" operator="containsText" text="Moderada">
      <formula>NOT(ISERROR(SEARCH("Moderada",AV46)))</formula>
    </cfRule>
    <cfRule type="containsText" dxfId="38" priority="14" stopIfTrue="1" operator="containsText" text="Baja">
      <formula>NOT(ISERROR(SEARCH("Baja",AV46)))</formula>
    </cfRule>
    <cfRule type="containsText" dxfId="37" priority="15" stopIfTrue="1" operator="containsText" text="23">
      <formula>NOT(ISERROR(SEARCH("23",AV46)))</formula>
    </cfRule>
  </conditionalFormatting>
  <conditionalFormatting sqref="N51">
    <cfRule type="containsText" dxfId="36" priority="6" stopIfTrue="1" operator="containsText" text="Extrema">
      <formula>NOT(ISERROR(SEARCH("Extrema",N51)))</formula>
    </cfRule>
    <cfRule type="containsText" dxfId="35" priority="7" stopIfTrue="1" operator="containsText" text="Alta">
      <formula>NOT(ISERROR(SEARCH("Alta",N51)))</formula>
    </cfRule>
    <cfRule type="containsText" dxfId="34" priority="8" stopIfTrue="1" operator="containsText" text="Moderada">
      <formula>NOT(ISERROR(SEARCH("Moderada",N51)))</formula>
    </cfRule>
    <cfRule type="containsText" dxfId="33" priority="9" stopIfTrue="1" operator="containsText" text="Baja">
      <formula>NOT(ISERROR(SEARCH("Baja",N51)))</formula>
    </cfRule>
    <cfRule type="containsText" dxfId="32" priority="10" stopIfTrue="1" operator="containsText" text="23">
      <formula>NOT(ISERROR(SEARCH("23",N51)))</formula>
    </cfRule>
  </conditionalFormatting>
  <conditionalFormatting sqref="AV51">
    <cfRule type="containsText" dxfId="31" priority="1" stopIfTrue="1" operator="containsText" text="Extrema">
      <formula>NOT(ISERROR(SEARCH("Extrema",AV51)))</formula>
    </cfRule>
    <cfRule type="containsText" dxfId="30" priority="2" stopIfTrue="1" operator="containsText" text="Alta">
      <formula>NOT(ISERROR(SEARCH("Alta",AV51)))</formula>
    </cfRule>
    <cfRule type="containsText" dxfId="29" priority="3" stopIfTrue="1" operator="containsText" text="Moderada">
      <formula>NOT(ISERROR(SEARCH("Moderada",AV51)))</formula>
    </cfRule>
    <cfRule type="containsText" dxfId="28" priority="4" stopIfTrue="1" operator="containsText" text="Baja">
      <formula>NOT(ISERROR(SEARCH("Baja",AV51)))</formula>
    </cfRule>
    <cfRule type="containsText" dxfId="27" priority="5" stopIfTrue="1" operator="containsText" text="23">
      <formula>NOT(ISERROR(SEARCH("23",AV51)))</formula>
    </cfRule>
  </conditionalFormatting>
  <dataValidations count="16">
    <dataValidation type="list" allowBlank="1" showInputMessage="1" showErrorMessage="1" sqref="Q14:Q30 Q45:Q56">
      <formula1>"Asignado,No asignado"</formula1>
    </dataValidation>
    <dataValidation type="list" allowBlank="1" showInputMessage="1" showErrorMessage="1" sqref="S14:S30 S45:S56">
      <formula1>"Adecuado,Inadecuado"</formula1>
    </dataValidation>
    <dataValidation type="list" allowBlank="1" showInputMessage="1" showErrorMessage="1" sqref="U14:U30 U45:U56">
      <formula1>"Oportuna,Inoportuna"</formula1>
    </dataValidation>
    <dataValidation type="list" allowBlank="1" showInputMessage="1" showErrorMessage="1" sqref="W14:W30 W45:W56">
      <formula1>"Prevenir,Detectar,No es un control"</formula1>
    </dataValidation>
    <dataValidation type="list" allowBlank="1" showInputMessage="1" showErrorMessage="1" sqref="Y14:Y30 Y45:Y56">
      <formula1>"Confiable,No confiable"</formula1>
    </dataValidation>
    <dataValidation type="list" allowBlank="1" showInputMessage="1" showErrorMessage="1" sqref="AA14:AA30 AA45:AA56">
      <formula1>"Se investigan y resuelven oportunamente,No se investigan y no se resuelven oportunamente"</formula1>
    </dataValidation>
    <dataValidation type="list" allowBlank="1" showInputMessage="1" showErrorMessage="1" sqref="AC14:AC30 AC45:AC56">
      <formula1>"Completa,Incompleta,No existe"</formula1>
    </dataValidation>
    <dataValidation type="list" allowBlank="1" showInputMessage="1" showErrorMessage="1" sqref="AG14:AG20 AG22:AG30 AG45:AG56">
      <formula1>"Siempre se ejecuta,Algunas veces,No se ejecuta"</formula1>
    </dataValidation>
    <dataValidation type="list" allowBlank="1" showInputMessage="1" sqref="I17 I20 I22 I24:I25 I48 I51 I14 AY14:AY23 I27 I30 P14:P30 AY25:AY30">
      <formula1>INDIRECT(H14)</formula1>
    </dataValidation>
    <dataValidation type="list" allowBlank="1" showInputMessage="1" sqref="J17 J20 J22 J14 J24:J25 J27 J48 J46 J51 J30">
      <formula1>INDIRECT(D14)</formula1>
    </dataValidation>
    <dataValidation type="list" allowBlank="1" showInputMessage="1" showErrorMessage="1" sqref="AP30 AP14 AP17 AP22 AP20 AP24:AP25 AP27 AP48 AP46 AP51 AP53:AQ56">
      <formula1>"Directamente,Indirectamente,No disminuye"</formula1>
    </dataValidation>
    <dataValidation type="list" allowBlank="1" showInputMessage="1" showErrorMessage="1" sqref="AO14 AO30 AO17 AO22 AO20 AO24:AO25 AO27 AO48 AO46 AO51 AO53:AO56">
      <formula1>"Directamente,No disminuye"</formula1>
    </dataValidation>
    <dataValidation type="list" allowBlank="1" showInputMessage="1" sqref="J19 J16 J50 J29">
      <formula1>INDIRECT(D14)</formula1>
    </dataValidation>
    <dataValidation type="list" allowBlank="1" showInputMessage="1" sqref="J18 J21 J23 J15 J26 J28 J49 J47 J52">
      <formula1>INDIRECT(D14)</formula1>
    </dataValidation>
    <dataValidation type="list" allowBlank="1" showInputMessage="1" sqref="J45">
      <formula1>INDIRECT(D30)</formula1>
    </dataValidation>
    <dataValidation type="list" allowBlank="1" showInputMessage="1" sqref="I45:I46 P45:P52 AY45:AY52">
      <formula1>INDIRECT(H31)</formula1>
    </dataValidation>
  </dataValidations>
  <printOptions horizontalCentered="1" verticalCentered="1"/>
  <pageMargins left="0.31496062992125984" right="0.31496062992125984" top="0.74803149606299213" bottom="0.74803149606299213" header="0.31496062992125984" footer="0.31496062992125984"/>
  <pageSetup paperSize="41" scale="21" orientation="landscape" r:id="rId1"/>
  <headerFooter>
    <oddHeader xml:space="preserve">&amp;L
</oddHeader>
    <oddFooter>&amp;R&amp;"Arial,Negrita"&amp;72&amp;K02-009COPIA CONTROLADA</oddFooter>
  </headerFooter>
  <rowBreaks count="1" manualBreakCount="1">
    <brk id="44" max="16383" man="1"/>
  </rowBreaks>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6866" r:id="rId4" name="Button 2">
              <controlPr defaultSize="0" print="0" autoFill="0" autoPict="0">
                <anchor moveWithCells="1" sizeWithCells="1">
                  <from>
                    <xdr:col>9</xdr:col>
                    <xdr:colOff>142875</xdr:colOff>
                    <xdr:row>9</xdr:row>
                    <xdr:rowOff>266700</xdr:rowOff>
                  </from>
                  <to>
                    <xdr:col>9</xdr:col>
                    <xdr:colOff>2419350</xdr:colOff>
                    <xdr:row>9</xdr:row>
                    <xdr:rowOff>495300</xdr:rowOff>
                  </to>
                </anchor>
              </controlPr>
            </control>
          </mc:Choice>
        </mc:AlternateContent>
        <mc:AlternateContent xmlns:mc="http://schemas.openxmlformats.org/markup-compatibility/2006">
          <mc:Choice Requires="x14">
            <control shapeId="36867" r:id="rId5" name="Button 3">
              <controlPr defaultSize="0" print="0" autoFill="0" autoPict="0">
                <anchor moveWithCells="1" sizeWithCells="1">
                  <from>
                    <xdr:col>9</xdr:col>
                    <xdr:colOff>161925</xdr:colOff>
                    <xdr:row>10</xdr:row>
                    <xdr:rowOff>9525</xdr:rowOff>
                  </from>
                  <to>
                    <xdr:col>9</xdr:col>
                    <xdr:colOff>2419350</xdr:colOff>
                    <xdr:row>10</xdr:row>
                    <xdr:rowOff>257175</xdr:rowOff>
                  </to>
                </anchor>
              </controlPr>
            </control>
          </mc:Choice>
        </mc:AlternateContent>
        <mc:AlternateContent xmlns:mc="http://schemas.openxmlformats.org/markup-compatibility/2006">
          <mc:Choice Requires="x14">
            <control shapeId="36893" r:id="rId6" name="Button 29">
              <controlPr defaultSize="0" print="0" autoFill="0" autoPict="0" macro="[0]!ControlSeguridad_Haga_clic_en">
                <anchor moveWithCells="1" sizeWithCells="1">
                  <from>
                    <xdr:col>14</xdr:col>
                    <xdr:colOff>809625</xdr:colOff>
                    <xdr:row>9</xdr:row>
                    <xdr:rowOff>333375</xdr:rowOff>
                  </from>
                  <to>
                    <xdr:col>15</xdr:col>
                    <xdr:colOff>2228850</xdr:colOff>
                    <xdr:row>10</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[2]PARAMETROS!#REF!</xm:f>
          </x14:formula1>
          <xm:sqref>AW51 AX51:AX52</xm:sqref>
        </x14:dataValidation>
        <x14:dataValidation type="list" allowBlank="1" showInputMessage="1" showErrorMessage="1">
          <x14:formula1>
            <xm:f>[10]PARAMETROS!#REF!</xm:f>
          </x14:formula1>
          <xm:sqref>C27:D27 G27:H27 L27:M27 AW30 AW27 O45 O27:O30 AX27:AX30 AX45</xm:sqref>
        </x14:dataValidation>
        <x14:dataValidation type="list" allowBlank="1" showInputMessage="1">
          <x14:formula1>
            <xm:f>[10]PARAMETROS!#REF!</xm:f>
          </x14:formula1>
          <xm:sqref>B27:B29</xm:sqref>
        </x14:dataValidation>
        <x14:dataValidation type="list" allowBlank="1" showInputMessage="1">
          <x14:formula1>
            <xm:f>[3]PARAMETROS!#REF!</xm:f>
          </x14:formula1>
          <xm:sqref>A25:B26</xm:sqref>
        </x14:dataValidation>
        <x14:dataValidation type="list" allowBlank="1" showInputMessage="1">
          <x14:formula1>
            <xm:f>[1]PARAMETROS!#REF!</xm:f>
          </x14:formula1>
          <xm:sqref>A14:B24 A27:A30 B30 A46:B52</xm:sqref>
        </x14:dataValidation>
        <x14:dataValidation type="list" allowBlank="1" showInputMessage="1" showErrorMessage="1">
          <x14:formula1>
            <xm:f>[3]PARAMETROS!#REF!</xm:f>
          </x14:formula1>
          <xm:sqref>H24:H25 AW24:AX24 O24:O26 C25:D25 G25 L25:M25 AW25 AX25:AX26</xm:sqref>
        </x14:dataValidation>
        <x14:dataValidation type="list" allowBlank="1" showInputMessage="1" showErrorMessage="1">
          <x14:formula1>
            <xm:f>[11]PARAMETROS!#REF!</xm:f>
          </x14:formula1>
          <xm:sqref>AW17 AW20 AX17:AX21</xm:sqref>
        </x14:dataValidation>
        <x14:dataValidation type="list" allowBlank="1" showInputMessage="1" showErrorMessage="1">
          <x14:formula1>
            <xm:f>[1]PARAMETROS!#REF!</xm:f>
          </x14:formula1>
          <xm:sqref>AX14:AX16 O14:O23 AX22:AX23 O46:O52 AX46:AX50 L14:M14 L17:M17 L20:M20 L22:M22 L24:M24 L48:M48 L46:M46 L51:M51 AW14 AW48 AW22 AW46 C14:D14 C17:D17 C20:D20 C22:D22 C24:D24 C48:D48 C46:D46 C51:D51 G14:H14 G17:H17 G20:H20 G22:H22 G24 G48:H48 G46:H46 G51:H51 C30:D30 G30:H30 L30:M30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O32"/>
  <sheetViews>
    <sheetView showGridLines="0" showRowColHeaders="0" zoomScaleNormal="100" zoomScaleSheetLayoutView="80" zoomScalePageLayoutView="50" workbookViewId="0">
      <selection activeCell="B3" sqref="B3:G3"/>
    </sheetView>
  </sheetViews>
  <sheetFormatPr baseColWidth="10" defaultRowHeight="12.75"/>
  <cols>
    <col min="1" max="1" width="11.42578125" style="2"/>
    <col min="2" max="2" width="24.7109375" style="2" customWidth="1"/>
    <col min="3" max="3" width="39.85546875" style="298" customWidth="1"/>
    <col min="4" max="4" width="37.7109375" style="298" customWidth="1"/>
    <col min="5" max="5" width="41.42578125" style="298" customWidth="1"/>
    <col min="6" max="6" width="33.7109375" style="2" customWidth="1"/>
    <col min="7" max="7" width="17.5703125" style="2" customWidth="1"/>
    <col min="8" max="8" width="7" style="2" customWidth="1"/>
    <col min="9" max="9" width="8.5703125" style="2" customWidth="1"/>
    <col min="10" max="12" width="9.5703125" style="2" customWidth="1"/>
    <col min="13" max="240" width="11.42578125" style="2"/>
    <col min="241" max="241" width="15.7109375" style="2" customWidth="1"/>
    <col min="242" max="242" width="10.28515625" style="2" customWidth="1"/>
    <col min="243" max="243" width="16.42578125" style="2" customWidth="1"/>
    <col min="244" max="244" width="18.140625" style="2" customWidth="1"/>
    <col min="245" max="245" width="26.7109375" style="2" customWidth="1"/>
    <col min="246" max="247" width="11.42578125" style="2" customWidth="1"/>
    <col min="248" max="248" width="14.28515625" style="2" customWidth="1"/>
    <col min="249" max="249" width="25" style="2" customWidth="1"/>
    <col min="250" max="251" width="11.42578125" style="2" customWidth="1"/>
    <col min="252" max="252" width="19.7109375" style="2" customWidth="1"/>
    <col min="253" max="253" width="11.42578125" style="2" customWidth="1"/>
    <col min="254" max="254" width="14.7109375" style="2" customWidth="1"/>
    <col min="255" max="261" width="11.42578125" style="2" customWidth="1"/>
    <col min="262" max="262" width="33.5703125" style="2" customWidth="1"/>
    <col min="263" max="496" width="11.42578125" style="2"/>
    <col min="497" max="497" width="15.7109375" style="2" customWidth="1"/>
    <col min="498" max="498" width="10.28515625" style="2" customWidth="1"/>
    <col min="499" max="499" width="16.42578125" style="2" customWidth="1"/>
    <col min="500" max="500" width="18.140625" style="2" customWidth="1"/>
    <col min="501" max="501" width="26.7109375" style="2" customWidth="1"/>
    <col min="502" max="503" width="11.42578125" style="2" customWidth="1"/>
    <col min="504" max="504" width="14.28515625" style="2" customWidth="1"/>
    <col min="505" max="505" width="25" style="2" customWidth="1"/>
    <col min="506" max="507" width="11.42578125" style="2" customWidth="1"/>
    <col min="508" max="508" width="19.7109375" style="2" customWidth="1"/>
    <col min="509" max="509" width="11.42578125" style="2" customWidth="1"/>
    <col min="510" max="510" width="14.7109375" style="2" customWidth="1"/>
    <col min="511" max="517" width="11.42578125" style="2" customWidth="1"/>
    <col min="518" max="518" width="33.5703125" style="2" customWidth="1"/>
    <col min="519" max="752" width="11.42578125" style="2"/>
    <col min="753" max="753" width="15.7109375" style="2" customWidth="1"/>
    <col min="754" max="754" width="10.28515625" style="2" customWidth="1"/>
    <col min="755" max="755" width="16.42578125" style="2" customWidth="1"/>
    <col min="756" max="756" width="18.140625" style="2" customWidth="1"/>
    <col min="757" max="757" width="26.7109375" style="2" customWidth="1"/>
    <col min="758" max="759" width="11.42578125" style="2" customWidth="1"/>
    <col min="760" max="760" width="14.28515625" style="2" customWidth="1"/>
    <col min="761" max="761" width="25" style="2" customWidth="1"/>
    <col min="762" max="763" width="11.42578125" style="2" customWidth="1"/>
    <col min="764" max="764" width="19.7109375" style="2" customWidth="1"/>
    <col min="765" max="765" width="11.42578125" style="2" customWidth="1"/>
    <col min="766" max="766" width="14.7109375" style="2" customWidth="1"/>
    <col min="767" max="773" width="11.42578125" style="2" customWidth="1"/>
    <col min="774" max="774" width="33.5703125" style="2" customWidth="1"/>
    <col min="775" max="1008" width="11.42578125" style="2"/>
    <col min="1009" max="1009" width="15.7109375" style="2" customWidth="1"/>
    <col min="1010" max="1010" width="10.28515625" style="2" customWidth="1"/>
    <col min="1011" max="1011" width="16.42578125" style="2" customWidth="1"/>
    <col min="1012" max="1012" width="18.140625" style="2" customWidth="1"/>
    <col min="1013" max="1013" width="26.7109375" style="2" customWidth="1"/>
    <col min="1014" max="1015" width="11.42578125" style="2" customWidth="1"/>
    <col min="1016" max="1016" width="14.28515625" style="2" customWidth="1"/>
    <col min="1017" max="1017" width="25" style="2" customWidth="1"/>
    <col min="1018" max="1019" width="11.42578125" style="2" customWidth="1"/>
    <col min="1020" max="1020" width="19.7109375" style="2" customWidth="1"/>
    <col min="1021" max="1021" width="11.42578125" style="2" customWidth="1"/>
    <col min="1022" max="1022" width="14.7109375" style="2" customWidth="1"/>
    <col min="1023" max="1029" width="11.42578125" style="2" customWidth="1"/>
    <col min="1030" max="1030" width="33.5703125" style="2" customWidth="1"/>
    <col min="1031" max="1264" width="11.42578125" style="2"/>
    <col min="1265" max="1265" width="15.7109375" style="2" customWidth="1"/>
    <col min="1266" max="1266" width="10.28515625" style="2" customWidth="1"/>
    <col min="1267" max="1267" width="16.42578125" style="2" customWidth="1"/>
    <col min="1268" max="1268" width="18.140625" style="2" customWidth="1"/>
    <col min="1269" max="1269" width="26.7109375" style="2" customWidth="1"/>
    <col min="1270" max="1271" width="11.42578125" style="2" customWidth="1"/>
    <col min="1272" max="1272" width="14.28515625" style="2" customWidth="1"/>
    <col min="1273" max="1273" width="25" style="2" customWidth="1"/>
    <col min="1274" max="1275" width="11.42578125" style="2" customWidth="1"/>
    <col min="1276" max="1276" width="19.7109375" style="2" customWidth="1"/>
    <col min="1277" max="1277" width="11.42578125" style="2" customWidth="1"/>
    <col min="1278" max="1278" width="14.7109375" style="2" customWidth="1"/>
    <col min="1279" max="1285" width="11.42578125" style="2" customWidth="1"/>
    <col min="1286" max="1286" width="33.5703125" style="2" customWidth="1"/>
    <col min="1287" max="1520" width="11.42578125" style="2"/>
    <col min="1521" max="1521" width="15.7109375" style="2" customWidth="1"/>
    <col min="1522" max="1522" width="10.28515625" style="2" customWidth="1"/>
    <col min="1523" max="1523" width="16.42578125" style="2" customWidth="1"/>
    <col min="1524" max="1524" width="18.140625" style="2" customWidth="1"/>
    <col min="1525" max="1525" width="26.7109375" style="2" customWidth="1"/>
    <col min="1526" max="1527" width="11.42578125" style="2" customWidth="1"/>
    <col min="1528" max="1528" width="14.28515625" style="2" customWidth="1"/>
    <col min="1529" max="1529" width="25" style="2" customWidth="1"/>
    <col min="1530" max="1531" width="11.42578125" style="2" customWidth="1"/>
    <col min="1532" max="1532" width="19.7109375" style="2" customWidth="1"/>
    <col min="1533" max="1533" width="11.42578125" style="2" customWidth="1"/>
    <col min="1534" max="1534" width="14.7109375" style="2" customWidth="1"/>
    <col min="1535" max="1541" width="11.42578125" style="2" customWidth="1"/>
    <col min="1542" max="1542" width="33.5703125" style="2" customWidth="1"/>
    <col min="1543" max="1776" width="11.42578125" style="2"/>
    <col min="1777" max="1777" width="15.7109375" style="2" customWidth="1"/>
    <col min="1778" max="1778" width="10.28515625" style="2" customWidth="1"/>
    <col min="1779" max="1779" width="16.42578125" style="2" customWidth="1"/>
    <col min="1780" max="1780" width="18.140625" style="2" customWidth="1"/>
    <col min="1781" max="1781" width="26.7109375" style="2" customWidth="1"/>
    <col min="1782" max="1783" width="11.42578125" style="2" customWidth="1"/>
    <col min="1784" max="1784" width="14.28515625" style="2" customWidth="1"/>
    <col min="1785" max="1785" width="25" style="2" customWidth="1"/>
    <col min="1786" max="1787" width="11.42578125" style="2" customWidth="1"/>
    <col min="1788" max="1788" width="19.7109375" style="2" customWidth="1"/>
    <col min="1789" max="1789" width="11.42578125" style="2" customWidth="1"/>
    <col min="1790" max="1790" width="14.7109375" style="2" customWidth="1"/>
    <col min="1791" max="1797" width="11.42578125" style="2" customWidth="1"/>
    <col min="1798" max="1798" width="33.5703125" style="2" customWidth="1"/>
    <col min="1799" max="2032" width="11.42578125" style="2"/>
    <col min="2033" max="2033" width="15.7109375" style="2" customWidth="1"/>
    <col min="2034" max="2034" width="10.28515625" style="2" customWidth="1"/>
    <col min="2035" max="2035" width="16.42578125" style="2" customWidth="1"/>
    <col min="2036" max="2036" width="18.140625" style="2" customWidth="1"/>
    <col min="2037" max="2037" width="26.7109375" style="2" customWidth="1"/>
    <col min="2038" max="2039" width="11.42578125" style="2" customWidth="1"/>
    <col min="2040" max="2040" width="14.28515625" style="2" customWidth="1"/>
    <col min="2041" max="2041" width="25" style="2" customWidth="1"/>
    <col min="2042" max="2043" width="11.42578125" style="2" customWidth="1"/>
    <col min="2044" max="2044" width="19.7109375" style="2" customWidth="1"/>
    <col min="2045" max="2045" width="11.42578125" style="2" customWidth="1"/>
    <col min="2046" max="2046" width="14.7109375" style="2" customWidth="1"/>
    <col min="2047" max="2053" width="11.42578125" style="2" customWidth="1"/>
    <col min="2054" max="2054" width="33.5703125" style="2" customWidth="1"/>
    <col min="2055" max="2288" width="11.42578125" style="2"/>
    <col min="2289" max="2289" width="15.7109375" style="2" customWidth="1"/>
    <col min="2290" max="2290" width="10.28515625" style="2" customWidth="1"/>
    <col min="2291" max="2291" width="16.42578125" style="2" customWidth="1"/>
    <col min="2292" max="2292" width="18.140625" style="2" customWidth="1"/>
    <col min="2293" max="2293" width="26.7109375" style="2" customWidth="1"/>
    <col min="2294" max="2295" width="11.42578125" style="2" customWidth="1"/>
    <col min="2296" max="2296" width="14.28515625" style="2" customWidth="1"/>
    <col min="2297" max="2297" width="25" style="2" customWidth="1"/>
    <col min="2298" max="2299" width="11.42578125" style="2" customWidth="1"/>
    <col min="2300" max="2300" width="19.7109375" style="2" customWidth="1"/>
    <col min="2301" max="2301" width="11.42578125" style="2" customWidth="1"/>
    <col min="2302" max="2302" width="14.7109375" style="2" customWidth="1"/>
    <col min="2303" max="2309" width="11.42578125" style="2" customWidth="1"/>
    <col min="2310" max="2310" width="33.5703125" style="2" customWidth="1"/>
    <col min="2311" max="2544" width="11.42578125" style="2"/>
    <col min="2545" max="2545" width="15.7109375" style="2" customWidth="1"/>
    <col min="2546" max="2546" width="10.28515625" style="2" customWidth="1"/>
    <col min="2547" max="2547" width="16.42578125" style="2" customWidth="1"/>
    <col min="2548" max="2548" width="18.140625" style="2" customWidth="1"/>
    <col min="2549" max="2549" width="26.7109375" style="2" customWidth="1"/>
    <col min="2550" max="2551" width="11.42578125" style="2" customWidth="1"/>
    <col min="2552" max="2552" width="14.28515625" style="2" customWidth="1"/>
    <col min="2553" max="2553" width="25" style="2" customWidth="1"/>
    <col min="2554" max="2555" width="11.42578125" style="2" customWidth="1"/>
    <col min="2556" max="2556" width="19.7109375" style="2" customWidth="1"/>
    <col min="2557" max="2557" width="11.42578125" style="2" customWidth="1"/>
    <col min="2558" max="2558" width="14.7109375" style="2" customWidth="1"/>
    <col min="2559" max="2565" width="11.42578125" style="2" customWidth="1"/>
    <col min="2566" max="2566" width="33.5703125" style="2" customWidth="1"/>
    <col min="2567" max="2800" width="11.42578125" style="2"/>
    <col min="2801" max="2801" width="15.7109375" style="2" customWidth="1"/>
    <col min="2802" max="2802" width="10.28515625" style="2" customWidth="1"/>
    <col min="2803" max="2803" width="16.42578125" style="2" customWidth="1"/>
    <col min="2804" max="2804" width="18.140625" style="2" customWidth="1"/>
    <col min="2805" max="2805" width="26.7109375" style="2" customWidth="1"/>
    <col min="2806" max="2807" width="11.42578125" style="2" customWidth="1"/>
    <col min="2808" max="2808" width="14.28515625" style="2" customWidth="1"/>
    <col min="2809" max="2809" width="25" style="2" customWidth="1"/>
    <col min="2810" max="2811" width="11.42578125" style="2" customWidth="1"/>
    <col min="2812" max="2812" width="19.7109375" style="2" customWidth="1"/>
    <col min="2813" max="2813" width="11.42578125" style="2" customWidth="1"/>
    <col min="2814" max="2814" width="14.7109375" style="2" customWidth="1"/>
    <col min="2815" max="2821" width="11.42578125" style="2" customWidth="1"/>
    <col min="2822" max="2822" width="33.5703125" style="2" customWidth="1"/>
    <col min="2823" max="3056" width="11.42578125" style="2"/>
    <col min="3057" max="3057" width="15.7109375" style="2" customWidth="1"/>
    <col min="3058" max="3058" width="10.28515625" style="2" customWidth="1"/>
    <col min="3059" max="3059" width="16.42578125" style="2" customWidth="1"/>
    <col min="3060" max="3060" width="18.140625" style="2" customWidth="1"/>
    <col min="3061" max="3061" width="26.7109375" style="2" customWidth="1"/>
    <col min="3062" max="3063" width="11.42578125" style="2" customWidth="1"/>
    <col min="3064" max="3064" width="14.28515625" style="2" customWidth="1"/>
    <col min="3065" max="3065" width="25" style="2" customWidth="1"/>
    <col min="3066" max="3067" width="11.42578125" style="2" customWidth="1"/>
    <col min="3068" max="3068" width="19.7109375" style="2" customWidth="1"/>
    <col min="3069" max="3069" width="11.42578125" style="2" customWidth="1"/>
    <col min="3070" max="3070" width="14.7109375" style="2" customWidth="1"/>
    <col min="3071" max="3077" width="11.42578125" style="2" customWidth="1"/>
    <col min="3078" max="3078" width="33.5703125" style="2" customWidth="1"/>
    <col min="3079" max="3312" width="11.42578125" style="2"/>
    <col min="3313" max="3313" width="15.7109375" style="2" customWidth="1"/>
    <col min="3314" max="3314" width="10.28515625" style="2" customWidth="1"/>
    <col min="3315" max="3315" width="16.42578125" style="2" customWidth="1"/>
    <col min="3316" max="3316" width="18.140625" style="2" customWidth="1"/>
    <col min="3317" max="3317" width="26.7109375" style="2" customWidth="1"/>
    <col min="3318" max="3319" width="11.42578125" style="2" customWidth="1"/>
    <col min="3320" max="3320" width="14.28515625" style="2" customWidth="1"/>
    <col min="3321" max="3321" width="25" style="2" customWidth="1"/>
    <col min="3322" max="3323" width="11.42578125" style="2" customWidth="1"/>
    <col min="3324" max="3324" width="19.7109375" style="2" customWidth="1"/>
    <col min="3325" max="3325" width="11.42578125" style="2" customWidth="1"/>
    <col min="3326" max="3326" width="14.7109375" style="2" customWidth="1"/>
    <col min="3327" max="3333" width="11.42578125" style="2" customWidth="1"/>
    <col min="3334" max="3334" width="33.5703125" style="2" customWidth="1"/>
    <col min="3335" max="3568" width="11.42578125" style="2"/>
    <col min="3569" max="3569" width="15.7109375" style="2" customWidth="1"/>
    <col min="3570" max="3570" width="10.28515625" style="2" customWidth="1"/>
    <col min="3571" max="3571" width="16.42578125" style="2" customWidth="1"/>
    <col min="3572" max="3572" width="18.140625" style="2" customWidth="1"/>
    <col min="3573" max="3573" width="26.7109375" style="2" customWidth="1"/>
    <col min="3574" max="3575" width="11.42578125" style="2" customWidth="1"/>
    <col min="3576" max="3576" width="14.28515625" style="2" customWidth="1"/>
    <col min="3577" max="3577" width="25" style="2" customWidth="1"/>
    <col min="3578" max="3579" width="11.42578125" style="2" customWidth="1"/>
    <col min="3580" max="3580" width="19.7109375" style="2" customWidth="1"/>
    <col min="3581" max="3581" width="11.42578125" style="2" customWidth="1"/>
    <col min="3582" max="3582" width="14.7109375" style="2" customWidth="1"/>
    <col min="3583" max="3589" width="11.42578125" style="2" customWidth="1"/>
    <col min="3590" max="3590" width="33.5703125" style="2" customWidth="1"/>
    <col min="3591" max="3824" width="11.42578125" style="2"/>
    <col min="3825" max="3825" width="15.7109375" style="2" customWidth="1"/>
    <col min="3826" max="3826" width="10.28515625" style="2" customWidth="1"/>
    <col min="3827" max="3827" width="16.42578125" style="2" customWidth="1"/>
    <col min="3828" max="3828" width="18.140625" style="2" customWidth="1"/>
    <col min="3829" max="3829" width="26.7109375" style="2" customWidth="1"/>
    <col min="3830" max="3831" width="11.42578125" style="2" customWidth="1"/>
    <col min="3832" max="3832" width="14.28515625" style="2" customWidth="1"/>
    <col min="3833" max="3833" width="25" style="2" customWidth="1"/>
    <col min="3834" max="3835" width="11.42578125" style="2" customWidth="1"/>
    <col min="3836" max="3836" width="19.7109375" style="2" customWidth="1"/>
    <col min="3837" max="3837" width="11.42578125" style="2" customWidth="1"/>
    <col min="3838" max="3838" width="14.7109375" style="2" customWidth="1"/>
    <col min="3839" max="3845" width="11.42578125" style="2" customWidth="1"/>
    <col min="3846" max="3846" width="33.5703125" style="2" customWidth="1"/>
    <col min="3847" max="4080" width="11.42578125" style="2"/>
    <col min="4081" max="4081" width="15.7109375" style="2" customWidth="1"/>
    <col min="4082" max="4082" width="10.28515625" style="2" customWidth="1"/>
    <col min="4083" max="4083" width="16.42578125" style="2" customWidth="1"/>
    <col min="4084" max="4084" width="18.140625" style="2" customWidth="1"/>
    <col min="4085" max="4085" width="26.7109375" style="2" customWidth="1"/>
    <col min="4086" max="4087" width="11.42578125" style="2" customWidth="1"/>
    <col min="4088" max="4088" width="14.28515625" style="2" customWidth="1"/>
    <col min="4089" max="4089" width="25" style="2" customWidth="1"/>
    <col min="4090" max="4091" width="11.42578125" style="2" customWidth="1"/>
    <col min="4092" max="4092" width="19.7109375" style="2" customWidth="1"/>
    <col min="4093" max="4093" width="11.42578125" style="2" customWidth="1"/>
    <col min="4094" max="4094" width="14.7109375" style="2" customWidth="1"/>
    <col min="4095" max="4101" width="11.42578125" style="2" customWidth="1"/>
    <col min="4102" max="4102" width="33.5703125" style="2" customWidth="1"/>
    <col min="4103" max="4336" width="11.42578125" style="2"/>
    <col min="4337" max="4337" width="15.7109375" style="2" customWidth="1"/>
    <col min="4338" max="4338" width="10.28515625" style="2" customWidth="1"/>
    <col min="4339" max="4339" width="16.42578125" style="2" customWidth="1"/>
    <col min="4340" max="4340" width="18.140625" style="2" customWidth="1"/>
    <col min="4341" max="4341" width="26.7109375" style="2" customWidth="1"/>
    <col min="4342" max="4343" width="11.42578125" style="2" customWidth="1"/>
    <col min="4344" max="4344" width="14.28515625" style="2" customWidth="1"/>
    <col min="4345" max="4345" width="25" style="2" customWidth="1"/>
    <col min="4346" max="4347" width="11.42578125" style="2" customWidth="1"/>
    <col min="4348" max="4348" width="19.7109375" style="2" customWidth="1"/>
    <col min="4349" max="4349" width="11.42578125" style="2" customWidth="1"/>
    <col min="4350" max="4350" width="14.7109375" style="2" customWidth="1"/>
    <col min="4351" max="4357" width="11.42578125" style="2" customWidth="1"/>
    <col min="4358" max="4358" width="33.5703125" style="2" customWidth="1"/>
    <col min="4359" max="4592" width="11.42578125" style="2"/>
    <col min="4593" max="4593" width="15.7109375" style="2" customWidth="1"/>
    <col min="4594" max="4594" width="10.28515625" style="2" customWidth="1"/>
    <col min="4595" max="4595" width="16.42578125" style="2" customWidth="1"/>
    <col min="4596" max="4596" width="18.140625" style="2" customWidth="1"/>
    <col min="4597" max="4597" width="26.7109375" style="2" customWidth="1"/>
    <col min="4598" max="4599" width="11.42578125" style="2" customWidth="1"/>
    <col min="4600" max="4600" width="14.28515625" style="2" customWidth="1"/>
    <col min="4601" max="4601" width="25" style="2" customWidth="1"/>
    <col min="4602" max="4603" width="11.42578125" style="2" customWidth="1"/>
    <col min="4604" max="4604" width="19.7109375" style="2" customWidth="1"/>
    <col min="4605" max="4605" width="11.42578125" style="2" customWidth="1"/>
    <col min="4606" max="4606" width="14.7109375" style="2" customWidth="1"/>
    <col min="4607" max="4613" width="11.42578125" style="2" customWidth="1"/>
    <col min="4614" max="4614" width="33.5703125" style="2" customWidth="1"/>
    <col min="4615" max="4848" width="11.42578125" style="2"/>
    <col min="4849" max="4849" width="15.7109375" style="2" customWidth="1"/>
    <col min="4850" max="4850" width="10.28515625" style="2" customWidth="1"/>
    <col min="4851" max="4851" width="16.42578125" style="2" customWidth="1"/>
    <col min="4852" max="4852" width="18.140625" style="2" customWidth="1"/>
    <col min="4853" max="4853" width="26.7109375" style="2" customWidth="1"/>
    <col min="4854" max="4855" width="11.42578125" style="2" customWidth="1"/>
    <col min="4856" max="4856" width="14.28515625" style="2" customWidth="1"/>
    <col min="4857" max="4857" width="25" style="2" customWidth="1"/>
    <col min="4858" max="4859" width="11.42578125" style="2" customWidth="1"/>
    <col min="4860" max="4860" width="19.7109375" style="2" customWidth="1"/>
    <col min="4861" max="4861" width="11.42578125" style="2" customWidth="1"/>
    <col min="4862" max="4862" width="14.7109375" style="2" customWidth="1"/>
    <col min="4863" max="4869" width="11.42578125" style="2" customWidth="1"/>
    <col min="4870" max="4870" width="33.5703125" style="2" customWidth="1"/>
    <col min="4871" max="5104" width="11.42578125" style="2"/>
    <col min="5105" max="5105" width="15.7109375" style="2" customWidth="1"/>
    <col min="5106" max="5106" width="10.28515625" style="2" customWidth="1"/>
    <col min="5107" max="5107" width="16.42578125" style="2" customWidth="1"/>
    <col min="5108" max="5108" width="18.140625" style="2" customWidth="1"/>
    <col min="5109" max="5109" width="26.7109375" style="2" customWidth="1"/>
    <col min="5110" max="5111" width="11.42578125" style="2" customWidth="1"/>
    <col min="5112" max="5112" width="14.28515625" style="2" customWidth="1"/>
    <col min="5113" max="5113" width="25" style="2" customWidth="1"/>
    <col min="5114" max="5115" width="11.42578125" style="2" customWidth="1"/>
    <col min="5116" max="5116" width="19.7109375" style="2" customWidth="1"/>
    <col min="5117" max="5117" width="11.42578125" style="2" customWidth="1"/>
    <col min="5118" max="5118" width="14.7109375" style="2" customWidth="1"/>
    <col min="5119" max="5125" width="11.42578125" style="2" customWidth="1"/>
    <col min="5126" max="5126" width="33.5703125" style="2" customWidth="1"/>
    <col min="5127" max="5360" width="11.42578125" style="2"/>
    <col min="5361" max="5361" width="15.7109375" style="2" customWidth="1"/>
    <col min="5362" max="5362" width="10.28515625" style="2" customWidth="1"/>
    <col min="5363" max="5363" width="16.42578125" style="2" customWidth="1"/>
    <col min="5364" max="5364" width="18.140625" style="2" customWidth="1"/>
    <col min="5365" max="5365" width="26.7109375" style="2" customWidth="1"/>
    <col min="5366" max="5367" width="11.42578125" style="2" customWidth="1"/>
    <col min="5368" max="5368" width="14.28515625" style="2" customWidth="1"/>
    <col min="5369" max="5369" width="25" style="2" customWidth="1"/>
    <col min="5370" max="5371" width="11.42578125" style="2" customWidth="1"/>
    <col min="5372" max="5372" width="19.7109375" style="2" customWidth="1"/>
    <col min="5373" max="5373" width="11.42578125" style="2" customWidth="1"/>
    <col min="5374" max="5374" width="14.7109375" style="2" customWidth="1"/>
    <col min="5375" max="5381" width="11.42578125" style="2" customWidth="1"/>
    <col min="5382" max="5382" width="33.5703125" style="2" customWidth="1"/>
    <col min="5383" max="5616" width="11.42578125" style="2"/>
    <col min="5617" max="5617" width="15.7109375" style="2" customWidth="1"/>
    <col min="5618" max="5618" width="10.28515625" style="2" customWidth="1"/>
    <col min="5619" max="5619" width="16.42578125" style="2" customWidth="1"/>
    <col min="5620" max="5620" width="18.140625" style="2" customWidth="1"/>
    <col min="5621" max="5621" width="26.7109375" style="2" customWidth="1"/>
    <col min="5622" max="5623" width="11.42578125" style="2" customWidth="1"/>
    <col min="5624" max="5624" width="14.28515625" style="2" customWidth="1"/>
    <col min="5625" max="5625" width="25" style="2" customWidth="1"/>
    <col min="5626" max="5627" width="11.42578125" style="2" customWidth="1"/>
    <col min="5628" max="5628" width="19.7109375" style="2" customWidth="1"/>
    <col min="5629" max="5629" width="11.42578125" style="2" customWidth="1"/>
    <col min="5630" max="5630" width="14.7109375" style="2" customWidth="1"/>
    <col min="5631" max="5637" width="11.42578125" style="2" customWidth="1"/>
    <col min="5638" max="5638" width="33.5703125" style="2" customWidth="1"/>
    <col min="5639" max="5872" width="11.42578125" style="2"/>
    <col min="5873" max="5873" width="15.7109375" style="2" customWidth="1"/>
    <col min="5874" max="5874" width="10.28515625" style="2" customWidth="1"/>
    <col min="5875" max="5875" width="16.42578125" style="2" customWidth="1"/>
    <col min="5876" max="5876" width="18.140625" style="2" customWidth="1"/>
    <col min="5877" max="5877" width="26.7109375" style="2" customWidth="1"/>
    <col min="5878" max="5879" width="11.42578125" style="2" customWidth="1"/>
    <col min="5880" max="5880" width="14.28515625" style="2" customWidth="1"/>
    <col min="5881" max="5881" width="25" style="2" customWidth="1"/>
    <col min="5882" max="5883" width="11.42578125" style="2" customWidth="1"/>
    <col min="5884" max="5884" width="19.7109375" style="2" customWidth="1"/>
    <col min="5885" max="5885" width="11.42578125" style="2" customWidth="1"/>
    <col min="5886" max="5886" width="14.7109375" style="2" customWidth="1"/>
    <col min="5887" max="5893" width="11.42578125" style="2" customWidth="1"/>
    <col min="5894" max="5894" width="33.5703125" style="2" customWidth="1"/>
    <col min="5895" max="6128" width="11.42578125" style="2"/>
    <col min="6129" max="6129" width="15.7109375" style="2" customWidth="1"/>
    <col min="6130" max="6130" width="10.28515625" style="2" customWidth="1"/>
    <col min="6131" max="6131" width="16.42578125" style="2" customWidth="1"/>
    <col min="6132" max="6132" width="18.140625" style="2" customWidth="1"/>
    <col min="6133" max="6133" width="26.7109375" style="2" customWidth="1"/>
    <col min="6134" max="6135" width="11.42578125" style="2" customWidth="1"/>
    <col min="6136" max="6136" width="14.28515625" style="2" customWidth="1"/>
    <col min="6137" max="6137" width="25" style="2" customWidth="1"/>
    <col min="6138" max="6139" width="11.42578125" style="2" customWidth="1"/>
    <col min="6140" max="6140" width="19.7109375" style="2" customWidth="1"/>
    <col min="6141" max="6141" width="11.42578125" style="2" customWidth="1"/>
    <col min="6142" max="6142" width="14.7109375" style="2" customWidth="1"/>
    <col min="6143" max="6149" width="11.42578125" style="2" customWidth="1"/>
    <col min="6150" max="6150" width="33.5703125" style="2" customWidth="1"/>
    <col min="6151" max="6384" width="11.42578125" style="2"/>
    <col min="6385" max="6385" width="15.7109375" style="2" customWidth="1"/>
    <col min="6386" max="6386" width="10.28515625" style="2" customWidth="1"/>
    <col min="6387" max="6387" width="16.42578125" style="2" customWidth="1"/>
    <col min="6388" max="6388" width="18.140625" style="2" customWidth="1"/>
    <col min="6389" max="6389" width="26.7109375" style="2" customWidth="1"/>
    <col min="6390" max="6391" width="11.42578125" style="2" customWidth="1"/>
    <col min="6392" max="6392" width="14.28515625" style="2" customWidth="1"/>
    <col min="6393" max="6393" width="25" style="2" customWidth="1"/>
    <col min="6394" max="6395" width="11.42578125" style="2" customWidth="1"/>
    <col min="6396" max="6396" width="19.7109375" style="2" customWidth="1"/>
    <col min="6397" max="6397" width="11.42578125" style="2" customWidth="1"/>
    <col min="6398" max="6398" width="14.7109375" style="2" customWidth="1"/>
    <col min="6399" max="6405" width="11.42578125" style="2" customWidth="1"/>
    <col min="6406" max="6406" width="33.5703125" style="2" customWidth="1"/>
    <col min="6407" max="6640" width="11.42578125" style="2"/>
    <col min="6641" max="6641" width="15.7109375" style="2" customWidth="1"/>
    <col min="6642" max="6642" width="10.28515625" style="2" customWidth="1"/>
    <col min="6643" max="6643" width="16.42578125" style="2" customWidth="1"/>
    <col min="6644" max="6644" width="18.140625" style="2" customWidth="1"/>
    <col min="6645" max="6645" width="26.7109375" style="2" customWidth="1"/>
    <col min="6646" max="6647" width="11.42578125" style="2" customWidth="1"/>
    <col min="6648" max="6648" width="14.28515625" style="2" customWidth="1"/>
    <col min="6649" max="6649" width="25" style="2" customWidth="1"/>
    <col min="6650" max="6651" width="11.42578125" style="2" customWidth="1"/>
    <col min="6652" max="6652" width="19.7109375" style="2" customWidth="1"/>
    <col min="6653" max="6653" width="11.42578125" style="2" customWidth="1"/>
    <col min="6654" max="6654" width="14.7109375" style="2" customWidth="1"/>
    <col min="6655" max="6661" width="11.42578125" style="2" customWidth="1"/>
    <col min="6662" max="6662" width="33.5703125" style="2" customWidth="1"/>
    <col min="6663" max="6896" width="11.42578125" style="2"/>
    <col min="6897" max="6897" width="15.7109375" style="2" customWidth="1"/>
    <col min="6898" max="6898" width="10.28515625" style="2" customWidth="1"/>
    <col min="6899" max="6899" width="16.42578125" style="2" customWidth="1"/>
    <col min="6900" max="6900" width="18.140625" style="2" customWidth="1"/>
    <col min="6901" max="6901" width="26.7109375" style="2" customWidth="1"/>
    <col min="6902" max="6903" width="11.42578125" style="2" customWidth="1"/>
    <col min="6904" max="6904" width="14.28515625" style="2" customWidth="1"/>
    <col min="6905" max="6905" width="25" style="2" customWidth="1"/>
    <col min="6906" max="6907" width="11.42578125" style="2" customWidth="1"/>
    <col min="6908" max="6908" width="19.7109375" style="2" customWidth="1"/>
    <col min="6909" max="6909" width="11.42578125" style="2" customWidth="1"/>
    <col min="6910" max="6910" width="14.7109375" style="2" customWidth="1"/>
    <col min="6911" max="6917" width="11.42578125" style="2" customWidth="1"/>
    <col min="6918" max="6918" width="33.5703125" style="2" customWidth="1"/>
    <col min="6919" max="7152" width="11.42578125" style="2"/>
    <col min="7153" max="7153" width="15.7109375" style="2" customWidth="1"/>
    <col min="7154" max="7154" width="10.28515625" style="2" customWidth="1"/>
    <col min="7155" max="7155" width="16.42578125" style="2" customWidth="1"/>
    <col min="7156" max="7156" width="18.140625" style="2" customWidth="1"/>
    <col min="7157" max="7157" width="26.7109375" style="2" customWidth="1"/>
    <col min="7158" max="7159" width="11.42578125" style="2" customWidth="1"/>
    <col min="7160" max="7160" width="14.28515625" style="2" customWidth="1"/>
    <col min="7161" max="7161" width="25" style="2" customWidth="1"/>
    <col min="7162" max="7163" width="11.42578125" style="2" customWidth="1"/>
    <col min="7164" max="7164" width="19.7109375" style="2" customWidth="1"/>
    <col min="7165" max="7165" width="11.42578125" style="2" customWidth="1"/>
    <col min="7166" max="7166" width="14.7109375" style="2" customWidth="1"/>
    <col min="7167" max="7173" width="11.42578125" style="2" customWidth="1"/>
    <col min="7174" max="7174" width="33.5703125" style="2" customWidth="1"/>
    <col min="7175" max="7408" width="11.42578125" style="2"/>
    <col min="7409" max="7409" width="15.7109375" style="2" customWidth="1"/>
    <col min="7410" max="7410" width="10.28515625" style="2" customWidth="1"/>
    <col min="7411" max="7411" width="16.42578125" style="2" customWidth="1"/>
    <col min="7412" max="7412" width="18.140625" style="2" customWidth="1"/>
    <col min="7413" max="7413" width="26.7109375" style="2" customWidth="1"/>
    <col min="7414" max="7415" width="11.42578125" style="2" customWidth="1"/>
    <col min="7416" max="7416" width="14.28515625" style="2" customWidth="1"/>
    <col min="7417" max="7417" width="25" style="2" customWidth="1"/>
    <col min="7418" max="7419" width="11.42578125" style="2" customWidth="1"/>
    <col min="7420" max="7420" width="19.7109375" style="2" customWidth="1"/>
    <col min="7421" max="7421" width="11.42578125" style="2" customWidth="1"/>
    <col min="7422" max="7422" width="14.7109375" style="2" customWidth="1"/>
    <col min="7423" max="7429" width="11.42578125" style="2" customWidth="1"/>
    <col min="7430" max="7430" width="33.5703125" style="2" customWidth="1"/>
    <col min="7431" max="7664" width="11.42578125" style="2"/>
    <col min="7665" max="7665" width="15.7109375" style="2" customWidth="1"/>
    <col min="7666" max="7666" width="10.28515625" style="2" customWidth="1"/>
    <col min="7667" max="7667" width="16.42578125" style="2" customWidth="1"/>
    <col min="7668" max="7668" width="18.140625" style="2" customWidth="1"/>
    <col min="7669" max="7669" width="26.7109375" style="2" customWidth="1"/>
    <col min="7670" max="7671" width="11.42578125" style="2" customWidth="1"/>
    <col min="7672" max="7672" width="14.28515625" style="2" customWidth="1"/>
    <col min="7673" max="7673" width="25" style="2" customWidth="1"/>
    <col min="7674" max="7675" width="11.42578125" style="2" customWidth="1"/>
    <col min="7676" max="7676" width="19.7109375" style="2" customWidth="1"/>
    <col min="7677" max="7677" width="11.42578125" style="2" customWidth="1"/>
    <col min="7678" max="7678" width="14.7109375" style="2" customWidth="1"/>
    <col min="7679" max="7685" width="11.42578125" style="2" customWidth="1"/>
    <col min="7686" max="7686" width="33.5703125" style="2" customWidth="1"/>
    <col min="7687" max="7920" width="11.42578125" style="2"/>
    <col min="7921" max="7921" width="15.7109375" style="2" customWidth="1"/>
    <col min="7922" max="7922" width="10.28515625" style="2" customWidth="1"/>
    <col min="7923" max="7923" width="16.42578125" style="2" customWidth="1"/>
    <col min="7924" max="7924" width="18.140625" style="2" customWidth="1"/>
    <col min="7925" max="7925" width="26.7109375" style="2" customWidth="1"/>
    <col min="7926" max="7927" width="11.42578125" style="2" customWidth="1"/>
    <col min="7928" max="7928" width="14.28515625" style="2" customWidth="1"/>
    <col min="7929" max="7929" width="25" style="2" customWidth="1"/>
    <col min="7930" max="7931" width="11.42578125" style="2" customWidth="1"/>
    <col min="7932" max="7932" width="19.7109375" style="2" customWidth="1"/>
    <col min="7933" max="7933" width="11.42578125" style="2" customWidth="1"/>
    <col min="7934" max="7934" width="14.7109375" style="2" customWidth="1"/>
    <col min="7935" max="7941" width="11.42578125" style="2" customWidth="1"/>
    <col min="7942" max="7942" width="33.5703125" style="2" customWidth="1"/>
    <col min="7943" max="8176" width="11.42578125" style="2"/>
    <col min="8177" max="8177" width="15.7109375" style="2" customWidth="1"/>
    <col min="8178" max="8178" width="10.28515625" style="2" customWidth="1"/>
    <col min="8179" max="8179" width="16.42578125" style="2" customWidth="1"/>
    <col min="8180" max="8180" width="18.140625" style="2" customWidth="1"/>
    <col min="8181" max="8181" width="26.7109375" style="2" customWidth="1"/>
    <col min="8182" max="8183" width="11.42578125" style="2" customWidth="1"/>
    <col min="8184" max="8184" width="14.28515625" style="2" customWidth="1"/>
    <col min="8185" max="8185" width="25" style="2" customWidth="1"/>
    <col min="8186" max="8187" width="11.42578125" style="2" customWidth="1"/>
    <col min="8188" max="8188" width="19.7109375" style="2" customWidth="1"/>
    <col min="8189" max="8189" width="11.42578125" style="2" customWidth="1"/>
    <col min="8190" max="8190" width="14.7109375" style="2" customWidth="1"/>
    <col min="8191" max="8197" width="11.42578125" style="2" customWidth="1"/>
    <col min="8198" max="8198" width="33.5703125" style="2" customWidth="1"/>
    <col min="8199" max="8432" width="11.42578125" style="2"/>
    <col min="8433" max="8433" width="15.7109375" style="2" customWidth="1"/>
    <col min="8434" max="8434" width="10.28515625" style="2" customWidth="1"/>
    <col min="8435" max="8435" width="16.42578125" style="2" customWidth="1"/>
    <col min="8436" max="8436" width="18.140625" style="2" customWidth="1"/>
    <col min="8437" max="8437" width="26.7109375" style="2" customWidth="1"/>
    <col min="8438" max="8439" width="11.42578125" style="2" customWidth="1"/>
    <col min="8440" max="8440" width="14.28515625" style="2" customWidth="1"/>
    <col min="8441" max="8441" width="25" style="2" customWidth="1"/>
    <col min="8442" max="8443" width="11.42578125" style="2" customWidth="1"/>
    <col min="8444" max="8444" width="19.7109375" style="2" customWidth="1"/>
    <col min="8445" max="8445" width="11.42578125" style="2" customWidth="1"/>
    <col min="8446" max="8446" width="14.7109375" style="2" customWidth="1"/>
    <col min="8447" max="8453" width="11.42578125" style="2" customWidth="1"/>
    <col min="8454" max="8454" width="33.5703125" style="2" customWidth="1"/>
    <col min="8455" max="8688" width="11.42578125" style="2"/>
    <col min="8689" max="8689" width="15.7109375" style="2" customWidth="1"/>
    <col min="8690" max="8690" width="10.28515625" style="2" customWidth="1"/>
    <col min="8691" max="8691" width="16.42578125" style="2" customWidth="1"/>
    <col min="8692" max="8692" width="18.140625" style="2" customWidth="1"/>
    <col min="8693" max="8693" width="26.7109375" style="2" customWidth="1"/>
    <col min="8694" max="8695" width="11.42578125" style="2" customWidth="1"/>
    <col min="8696" max="8696" width="14.28515625" style="2" customWidth="1"/>
    <col min="8697" max="8697" width="25" style="2" customWidth="1"/>
    <col min="8698" max="8699" width="11.42578125" style="2" customWidth="1"/>
    <col min="8700" max="8700" width="19.7109375" style="2" customWidth="1"/>
    <col min="8701" max="8701" width="11.42578125" style="2" customWidth="1"/>
    <col min="8702" max="8702" width="14.7109375" style="2" customWidth="1"/>
    <col min="8703" max="8709" width="11.42578125" style="2" customWidth="1"/>
    <col min="8710" max="8710" width="33.5703125" style="2" customWidth="1"/>
    <col min="8711" max="8944" width="11.42578125" style="2"/>
    <col min="8945" max="8945" width="15.7109375" style="2" customWidth="1"/>
    <col min="8946" max="8946" width="10.28515625" style="2" customWidth="1"/>
    <col min="8947" max="8947" width="16.42578125" style="2" customWidth="1"/>
    <col min="8948" max="8948" width="18.140625" style="2" customWidth="1"/>
    <col min="8949" max="8949" width="26.7109375" style="2" customWidth="1"/>
    <col min="8950" max="8951" width="11.42578125" style="2" customWidth="1"/>
    <col min="8952" max="8952" width="14.28515625" style="2" customWidth="1"/>
    <col min="8953" max="8953" width="25" style="2" customWidth="1"/>
    <col min="8954" max="8955" width="11.42578125" style="2" customWidth="1"/>
    <col min="8956" max="8956" width="19.7109375" style="2" customWidth="1"/>
    <col min="8957" max="8957" width="11.42578125" style="2" customWidth="1"/>
    <col min="8958" max="8958" width="14.7109375" style="2" customWidth="1"/>
    <col min="8959" max="8965" width="11.42578125" style="2" customWidth="1"/>
    <col min="8966" max="8966" width="33.5703125" style="2" customWidth="1"/>
    <col min="8967" max="9200" width="11.42578125" style="2"/>
    <col min="9201" max="9201" width="15.7109375" style="2" customWidth="1"/>
    <col min="9202" max="9202" width="10.28515625" style="2" customWidth="1"/>
    <col min="9203" max="9203" width="16.42578125" style="2" customWidth="1"/>
    <col min="9204" max="9204" width="18.140625" style="2" customWidth="1"/>
    <col min="9205" max="9205" width="26.7109375" style="2" customWidth="1"/>
    <col min="9206" max="9207" width="11.42578125" style="2" customWidth="1"/>
    <col min="9208" max="9208" width="14.28515625" style="2" customWidth="1"/>
    <col min="9209" max="9209" width="25" style="2" customWidth="1"/>
    <col min="9210" max="9211" width="11.42578125" style="2" customWidth="1"/>
    <col min="9212" max="9212" width="19.7109375" style="2" customWidth="1"/>
    <col min="9213" max="9213" width="11.42578125" style="2" customWidth="1"/>
    <col min="9214" max="9214" width="14.7109375" style="2" customWidth="1"/>
    <col min="9215" max="9221" width="11.42578125" style="2" customWidth="1"/>
    <col min="9222" max="9222" width="33.5703125" style="2" customWidth="1"/>
    <col min="9223" max="9456" width="11.42578125" style="2"/>
    <col min="9457" max="9457" width="15.7109375" style="2" customWidth="1"/>
    <col min="9458" max="9458" width="10.28515625" style="2" customWidth="1"/>
    <col min="9459" max="9459" width="16.42578125" style="2" customWidth="1"/>
    <col min="9460" max="9460" width="18.140625" style="2" customWidth="1"/>
    <col min="9461" max="9461" width="26.7109375" style="2" customWidth="1"/>
    <col min="9462" max="9463" width="11.42578125" style="2" customWidth="1"/>
    <col min="9464" max="9464" width="14.28515625" style="2" customWidth="1"/>
    <col min="9465" max="9465" width="25" style="2" customWidth="1"/>
    <col min="9466" max="9467" width="11.42578125" style="2" customWidth="1"/>
    <col min="9468" max="9468" width="19.7109375" style="2" customWidth="1"/>
    <col min="9469" max="9469" width="11.42578125" style="2" customWidth="1"/>
    <col min="9470" max="9470" width="14.7109375" style="2" customWidth="1"/>
    <col min="9471" max="9477" width="11.42578125" style="2" customWidth="1"/>
    <col min="9478" max="9478" width="33.5703125" style="2" customWidth="1"/>
    <col min="9479" max="9712" width="11.42578125" style="2"/>
    <col min="9713" max="9713" width="15.7109375" style="2" customWidth="1"/>
    <col min="9714" max="9714" width="10.28515625" style="2" customWidth="1"/>
    <col min="9715" max="9715" width="16.42578125" style="2" customWidth="1"/>
    <col min="9716" max="9716" width="18.140625" style="2" customWidth="1"/>
    <col min="9717" max="9717" width="26.7109375" style="2" customWidth="1"/>
    <col min="9718" max="9719" width="11.42578125" style="2" customWidth="1"/>
    <col min="9720" max="9720" width="14.28515625" style="2" customWidth="1"/>
    <col min="9721" max="9721" width="25" style="2" customWidth="1"/>
    <col min="9722" max="9723" width="11.42578125" style="2" customWidth="1"/>
    <col min="9724" max="9724" width="19.7109375" style="2" customWidth="1"/>
    <col min="9725" max="9725" width="11.42578125" style="2" customWidth="1"/>
    <col min="9726" max="9726" width="14.7109375" style="2" customWidth="1"/>
    <col min="9727" max="9733" width="11.42578125" style="2" customWidth="1"/>
    <col min="9734" max="9734" width="33.5703125" style="2" customWidth="1"/>
    <col min="9735" max="9968" width="11.42578125" style="2"/>
    <col min="9969" max="9969" width="15.7109375" style="2" customWidth="1"/>
    <col min="9970" max="9970" width="10.28515625" style="2" customWidth="1"/>
    <col min="9971" max="9971" width="16.42578125" style="2" customWidth="1"/>
    <col min="9972" max="9972" width="18.140625" style="2" customWidth="1"/>
    <col min="9973" max="9973" width="26.7109375" style="2" customWidth="1"/>
    <col min="9974" max="9975" width="11.42578125" style="2" customWidth="1"/>
    <col min="9976" max="9976" width="14.28515625" style="2" customWidth="1"/>
    <col min="9977" max="9977" width="25" style="2" customWidth="1"/>
    <col min="9978" max="9979" width="11.42578125" style="2" customWidth="1"/>
    <col min="9980" max="9980" width="19.7109375" style="2" customWidth="1"/>
    <col min="9981" max="9981" width="11.42578125" style="2" customWidth="1"/>
    <col min="9982" max="9982" width="14.7109375" style="2" customWidth="1"/>
    <col min="9983" max="9989" width="11.42578125" style="2" customWidth="1"/>
    <col min="9990" max="9990" width="33.5703125" style="2" customWidth="1"/>
    <col min="9991" max="10224" width="11.42578125" style="2"/>
    <col min="10225" max="10225" width="15.7109375" style="2" customWidth="1"/>
    <col min="10226" max="10226" width="10.28515625" style="2" customWidth="1"/>
    <col min="10227" max="10227" width="16.42578125" style="2" customWidth="1"/>
    <col min="10228" max="10228" width="18.140625" style="2" customWidth="1"/>
    <col min="10229" max="10229" width="26.7109375" style="2" customWidth="1"/>
    <col min="10230" max="10231" width="11.42578125" style="2" customWidth="1"/>
    <col min="10232" max="10232" width="14.28515625" style="2" customWidth="1"/>
    <col min="10233" max="10233" width="25" style="2" customWidth="1"/>
    <col min="10234" max="10235" width="11.42578125" style="2" customWidth="1"/>
    <col min="10236" max="10236" width="19.7109375" style="2" customWidth="1"/>
    <col min="10237" max="10237" width="11.42578125" style="2" customWidth="1"/>
    <col min="10238" max="10238" width="14.7109375" style="2" customWidth="1"/>
    <col min="10239" max="10245" width="11.42578125" style="2" customWidth="1"/>
    <col min="10246" max="10246" width="33.5703125" style="2" customWidth="1"/>
    <col min="10247" max="10480" width="11.42578125" style="2"/>
    <col min="10481" max="10481" width="15.7109375" style="2" customWidth="1"/>
    <col min="10482" max="10482" width="10.28515625" style="2" customWidth="1"/>
    <col min="10483" max="10483" width="16.42578125" style="2" customWidth="1"/>
    <col min="10484" max="10484" width="18.140625" style="2" customWidth="1"/>
    <col min="10485" max="10485" width="26.7109375" style="2" customWidth="1"/>
    <col min="10486" max="10487" width="11.42578125" style="2" customWidth="1"/>
    <col min="10488" max="10488" width="14.28515625" style="2" customWidth="1"/>
    <col min="10489" max="10489" width="25" style="2" customWidth="1"/>
    <col min="10490" max="10491" width="11.42578125" style="2" customWidth="1"/>
    <col min="10492" max="10492" width="19.7109375" style="2" customWidth="1"/>
    <col min="10493" max="10493" width="11.42578125" style="2" customWidth="1"/>
    <col min="10494" max="10494" width="14.7109375" style="2" customWidth="1"/>
    <col min="10495" max="10501" width="11.42578125" style="2" customWidth="1"/>
    <col min="10502" max="10502" width="33.5703125" style="2" customWidth="1"/>
    <col min="10503" max="10736" width="11.42578125" style="2"/>
    <col min="10737" max="10737" width="15.7109375" style="2" customWidth="1"/>
    <col min="10738" max="10738" width="10.28515625" style="2" customWidth="1"/>
    <col min="10739" max="10739" width="16.42578125" style="2" customWidth="1"/>
    <col min="10740" max="10740" width="18.140625" style="2" customWidth="1"/>
    <col min="10741" max="10741" width="26.7109375" style="2" customWidth="1"/>
    <col min="10742" max="10743" width="11.42578125" style="2" customWidth="1"/>
    <col min="10744" max="10744" width="14.28515625" style="2" customWidth="1"/>
    <col min="10745" max="10745" width="25" style="2" customWidth="1"/>
    <col min="10746" max="10747" width="11.42578125" style="2" customWidth="1"/>
    <col min="10748" max="10748" width="19.7109375" style="2" customWidth="1"/>
    <col min="10749" max="10749" width="11.42578125" style="2" customWidth="1"/>
    <col min="10750" max="10750" width="14.7109375" style="2" customWidth="1"/>
    <col min="10751" max="10757" width="11.42578125" style="2" customWidth="1"/>
    <col min="10758" max="10758" width="33.5703125" style="2" customWidth="1"/>
    <col min="10759" max="10992" width="11.42578125" style="2"/>
    <col min="10993" max="10993" width="15.7109375" style="2" customWidth="1"/>
    <col min="10994" max="10994" width="10.28515625" style="2" customWidth="1"/>
    <col min="10995" max="10995" width="16.42578125" style="2" customWidth="1"/>
    <col min="10996" max="10996" width="18.140625" style="2" customWidth="1"/>
    <col min="10997" max="10997" width="26.7109375" style="2" customWidth="1"/>
    <col min="10998" max="10999" width="11.42578125" style="2" customWidth="1"/>
    <col min="11000" max="11000" width="14.28515625" style="2" customWidth="1"/>
    <col min="11001" max="11001" width="25" style="2" customWidth="1"/>
    <col min="11002" max="11003" width="11.42578125" style="2" customWidth="1"/>
    <col min="11004" max="11004" width="19.7109375" style="2" customWidth="1"/>
    <col min="11005" max="11005" width="11.42578125" style="2" customWidth="1"/>
    <col min="11006" max="11006" width="14.7109375" style="2" customWidth="1"/>
    <col min="11007" max="11013" width="11.42578125" style="2" customWidth="1"/>
    <col min="11014" max="11014" width="33.5703125" style="2" customWidth="1"/>
    <col min="11015" max="11248" width="11.42578125" style="2"/>
    <col min="11249" max="11249" width="15.7109375" style="2" customWidth="1"/>
    <col min="11250" max="11250" width="10.28515625" style="2" customWidth="1"/>
    <col min="11251" max="11251" width="16.42578125" style="2" customWidth="1"/>
    <col min="11252" max="11252" width="18.140625" style="2" customWidth="1"/>
    <col min="11253" max="11253" width="26.7109375" style="2" customWidth="1"/>
    <col min="11254" max="11255" width="11.42578125" style="2" customWidth="1"/>
    <col min="11256" max="11256" width="14.28515625" style="2" customWidth="1"/>
    <col min="11257" max="11257" width="25" style="2" customWidth="1"/>
    <col min="11258" max="11259" width="11.42578125" style="2" customWidth="1"/>
    <col min="11260" max="11260" width="19.7109375" style="2" customWidth="1"/>
    <col min="11261" max="11261" width="11.42578125" style="2" customWidth="1"/>
    <col min="11262" max="11262" width="14.7109375" style="2" customWidth="1"/>
    <col min="11263" max="11269" width="11.42578125" style="2" customWidth="1"/>
    <col min="11270" max="11270" width="33.5703125" style="2" customWidth="1"/>
    <col min="11271" max="11504" width="11.42578125" style="2"/>
    <col min="11505" max="11505" width="15.7109375" style="2" customWidth="1"/>
    <col min="11506" max="11506" width="10.28515625" style="2" customWidth="1"/>
    <col min="11507" max="11507" width="16.42578125" style="2" customWidth="1"/>
    <col min="11508" max="11508" width="18.140625" style="2" customWidth="1"/>
    <col min="11509" max="11509" width="26.7109375" style="2" customWidth="1"/>
    <col min="11510" max="11511" width="11.42578125" style="2" customWidth="1"/>
    <col min="11512" max="11512" width="14.28515625" style="2" customWidth="1"/>
    <col min="11513" max="11513" width="25" style="2" customWidth="1"/>
    <col min="11514" max="11515" width="11.42578125" style="2" customWidth="1"/>
    <col min="11516" max="11516" width="19.7109375" style="2" customWidth="1"/>
    <col min="11517" max="11517" width="11.42578125" style="2" customWidth="1"/>
    <col min="11518" max="11518" width="14.7109375" style="2" customWidth="1"/>
    <col min="11519" max="11525" width="11.42578125" style="2" customWidth="1"/>
    <col min="11526" max="11526" width="33.5703125" style="2" customWidth="1"/>
    <col min="11527" max="11760" width="11.42578125" style="2"/>
    <col min="11761" max="11761" width="15.7109375" style="2" customWidth="1"/>
    <col min="11762" max="11762" width="10.28515625" style="2" customWidth="1"/>
    <col min="11763" max="11763" width="16.42578125" style="2" customWidth="1"/>
    <col min="11764" max="11764" width="18.140625" style="2" customWidth="1"/>
    <col min="11765" max="11765" width="26.7109375" style="2" customWidth="1"/>
    <col min="11766" max="11767" width="11.42578125" style="2" customWidth="1"/>
    <col min="11768" max="11768" width="14.28515625" style="2" customWidth="1"/>
    <col min="11769" max="11769" width="25" style="2" customWidth="1"/>
    <col min="11770" max="11771" width="11.42578125" style="2" customWidth="1"/>
    <col min="11772" max="11772" width="19.7109375" style="2" customWidth="1"/>
    <col min="11773" max="11773" width="11.42578125" style="2" customWidth="1"/>
    <col min="11774" max="11774" width="14.7109375" style="2" customWidth="1"/>
    <col min="11775" max="11781" width="11.42578125" style="2" customWidth="1"/>
    <col min="11782" max="11782" width="33.5703125" style="2" customWidth="1"/>
    <col min="11783" max="12016" width="11.42578125" style="2"/>
    <col min="12017" max="12017" width="15.7109375" style="2" customWidth="1"/>
    <col min="12018" max="12018" width="10.28515625" style="2" customWidth="1"/>
    <col min="12019" max="12019" width="16.42578125" style="2" customWidth="1"/>
    <col min="12020" max="12020" width="18.140625" style="2" customWidth="1"/>
    <col min="12021" max="12021" width="26.7109375" style="2" customWidth="1"/>
    <col min="12022" max="12023" width="11.42578125" style="2" customWidth="1"/>
    <col min="12024" max="12024" width="14.28515625" style="2" customWidth="1"/>
    <col min="12025" max="12025" width="25" style="2" customWidth="1"/>
    <col min="12026" max="12027" width="11.42578125" style="2" customWidth="1"/>
    <col min="12028" max="12028" width="19.7109375" style="2" customWidth="1"/>
    <col min="12029" max="12029" width="11.42578125" style="2" customWidth="1"/>
    <col min="12030" max="12030" width="14.7109375" style="2" customWidth="1"/>
    <col min="12031" max="12037" width="11.42578125" style="2" customWidth="1"/>
    <col min="12038" max="12038" width="33.5703125" style="2" customWidth="1"/>
    <col min="12039" max="12272" width="11.42578125" style="2"/>
    <col min="12273" max="12273" width="15.7109375" style="2" customWidth="1"/>
    <col min="12274" max="12274" width="10.28515625" style="2" customWidth="1"/>
    <col min="12275" max="12275" width="16.42578125" style="2" customWidth="1"/>
    <col min="12276" max="12276" width="18.140625" style="2" customWidth="1"/>
    <col min="12277" max="12277" width="26.7109375" style="2" customWidth="1"/>
    <col min="12278" max="12279" width="11.42578125" style="2" customWidth="1"/>
    <col min="12280" max="12280" width="14.28515625" style="2" customWidth="1"/>
    <col min="12281" max="12281" width="25" style="2" customWidth="1"/>
    <col min="12282" max="12283" width="11.42578125" style="2" customWidth="1"/>
    <col min="12284" max="12284" width="19.7109375" style="2" customWidth="1"/>
    <col min="12285" max="12285" width="11.42578125" style="2" customWidth="1"/>
    <col min="12286" max="12286" width="14.7109375" style="2" customWidth="1"/>
    <col min="12287" max="12293" width="11.42578125" style="2" customWidth="1"/>
    <col min="12294" max="12294" width="33.5703125" style="2" customWidth="1"/>
    <col min="12295" max="12528" width="11.42578125" style="2"/>
    <col min="12529" max="12529" width="15.7109375" style="2" customWidth="1"/>
    <col min="12530" max="12530" width="10.28515625" style="2" customWidth="1"/>
    <col min="12531" max="12531" width="16.42578125" style="2" customWidth="1"/>
    <col min="12532" max="12532" width="18.140625" style="2" customWidth="1"/>
    <col min="12533" max="12533" width="26.7109375" style="2" customWidth="1"/>
    <col min="12534" max="12535" width="11.42578125" style="2" customWidth="1"/>
    <col min="12536" max="12536" width="14.28515625" style="2" customWidth="1"/>
    <col min="12537" max="12537" width="25" style="2" customWidth="1"/>
    <col min="12538" max="12539" width="11.42578125" style="2" customWidth="1"/>
    <col min="12540" max="12540" width="19.7109375" style="2" customWidth="1"/>
    <col min="12541" max="12541" width="11.42578125" style="2" customWidth="1"/>
    <col min="12542" max="12542" width="14.7109375" style="2" customWidth="1"/>
    <col min="12543" max="12549" width="11.42578125" style="2" customWidth="1"/>
    <col min="12550" max="12550" width="33.5703125" style="2" customWidth="1"/>
    <col min="12551" max="12784" width="11.42578125" style="2"/>
    <col min="12785" max="12785" width="15.7109375" style="2" customWidth="1"/>
    <col min="12786" max="12786" width="10.28515625" style="2" customWidth="1"/>
    <col min="12787" max="12787" width="16.42578125" style="2" customWidth="1"/>
    <col min="12788" max="12788" width="18.140625" style="2" customWidth="1"/>
    <col min="12789" max="12789" width="26.7109375" style="2" customWidth="1"/>
    <col min="12790" max="12791" width="11.42578125" style="2" customWidth="1"/>
    <col min="12792" max="12792" width="14.28515625" style="2" customWidth="1"/>
    <col min="12793" max="12793" width="25" style="2" customWidth="1"/>
    <col min="12794" max="12795" width="11.42578125" style="2" customWidth="1"/>
    <col min="12796" max="12796" width="19.7109375" style="2" customWidth="1"/>
    <col min="12797" max="12797" width="11.42578125" style="2" customWidth="1"/>
    <col min="12798" max="12798" width="14.7109375" style="2" customWidth="1"/>
    <col min="12799" max="12805" width="11.42578125" style="2" customWidth="1"/>
    <col min="12806" max="12806" width="33.5703125" style="2" customWidth="1"/>
    <col min="12807" max="13040" width="11.42578125" style="2"/>
    <col min="13041" max="13041" width="15.7109375" style="2" customWidth="1"/>
    <col min="13042" max="13042" width="10.28515625" style="2" customWidth="1"/>
    <col min="13043" max="13043" width="16.42578125" style="2" customWidth="1"/>
    <col min="13044" max="13044" width="18.140625" style="2" customWidth="1"/>
    <col min="13045" max="13045" width="26.7109375" style="2" customWidth="1"/>
    <col min="13046" max="13047" width="11.42578125" style="2" customWidth="1"/>
    <col min="13048" max="13048" width="14.28515625" style="2" customWidth="1"/>
    <col min="13049" max="13049" width="25" style="2" customWidth="1"/>
    <col min="13050" max="13051" width="11.42578125" style="2" customWidth="1"/>
    <col min="13052" max="13052" width="19.7109375" style="2" customWidth="1"/>
    <col min="13053" max="13053" width="11.42578125" style="2" customWidth="1"/>
    <col min="13054" max="13054" width="14.7109375" style="2" customWidth="1"/>
    <col min="13055" max="13061" width="11.42578125" style="2" customWidth="1"/>
    <col min="13062" max="13062" width="33.5703125" style="2" customWidth="1"/>
    <col min="13063" max="13296" width="11.42578125" style="2"/>
    <col min="13297" max="13297" width="15.7109375" style="2" customWidth="1"/>
    <col min="13298" max="13298" width="10.28515625" style="2" customWidth="1"/>
    <col min="13299" max="13299" width="16.42578125" style="2" customWidth="1"/>
    <col min="13300" max="13300" width="18.140625" style="2" customWidth="1"/>
    <col min="13301" max="13301" width="26.7109375" style="2" customWidth="1"/>
    <col min="13302" max="13303" width="11.42578125" style="2" customWidth="1"/>
    <col min="13304" max="13304" width="14.28515625" style="2" customWidth="1"/>
    <col min="13305" max="13305" width="25" style="2" customWidth="1"/>
    <col min="13306" max="13307" width="11.42578125" style="2" customWidth="1"/>
    <col min="13308" max="13308" width="19.7109375" style="2" customWidth="1"/>
    <col min="13309" max="13309" width="11.42578125" style="2" customWidth="1"/>
    <col min="13310" max="13310" width="14.7109375" style="2" customWidth="1"/>
    <col min="13311" max="13317" width="11.42578125" style="2" customWidth="1"/>
    <col min="13318" max="13318" width="33.5703125" style="2" customWidth="1"/>
    <col min="13319" max="13552" width="11.42578125" style="2"/>
    <col min="13553" max="13553" width="15.7109375" style="2" customWidth="1"/>
    <col min="13554" max="13554" width="10.28515625" style="2" customWidth="1"/>
    <col min="13555" max="13555" width="16.42578125" style="2" customWidth="1"/>
    <col min="13556" max="13556" width="18.140625" style="2" customWidth="1"/>
    <col min="13557" max="13557" width="26.7109375" style="2" customWidth="1"/>
    <col min="13558" max="13559" width="11.42578125" style="2" customWidth="1"/>
    <col min="13560" max="13560" width="14.28515625" style="2" customWidth="1"/>
    <col min="13561" max="13561" width="25" style="2" customWidth="1"/>
    <col min="13562" max="13563" width="11.42578125" style="2" customWidth="1"/>
    <col min="13564" max="13564" width="19.7109375" style="2" customWidth="1"/>
    <col min="13565" max="13565" width="11.42578125" style="2" customWidth="1"/>
    <col min="13566" max="13566" width="14.7109375" style="2" customWidth="1"/>
    <col min="13567" max="13573" width="11.42578125" style="2" customWidth="1"/>
    <col min="13574" max="13574" width="33.5703125" style="2" customWidth="1"/>
    <col min="13575" max="13808" width="11.42578125" style="2"/>
    <col min="13809" max="13809" width="15.7109375" style="2" customWidth="1"/>
    <col min="13810" max="13810" width="10.28515625" style="2" customWidth="1"/>
    <col min="13811" max="13811" width="16.42578125" style="2" customWidth="1"/>
    <col min="13812" max="13812" width="18.140625" style="2" customWidth="1"/>
    <col min="13813" max="13813" width="26.7109375" style="2" customWidth="1"/>
    <col min="13814" max="13815" width="11.42578125" style="2" customWidth="1"/>
    <col min="13816" max="13816" width="14.28515625" style="2" customWidth="1"/>
    <col min="13817" max="13817" width="25" style="2" customWidth="1"/>
    <col min="13818" max="13819" width="11.42578125" style="2" customWidth="1"/>
    <col min="13820" max="13820" width="19.7109375" style="2" customWidth="1"/>
    <col min="13821" max="13821" width="11.42578125" style="2" customWidth="1"/>
    <col min="13822" max="13822" width="14.7109375" style="2" customWidth="1"/>
    <col min="13823" max="13829" width="11.42578125" style="2" customWidth="1"/>
    <col min="13830" max="13830" width="33.5703125" style="2" customWidth="1"/>
    <col min="13831" max="14064" width="11.42578125" style="2"/>
    <col min="14065" max="14065" width="15.7109375" style="2" customWidth="1"/>
    <col min="14066" max="14066" width="10.28515625" style="2" customWidth="1"/>
    <col min="14067" max="14067" width="16.42578125" style="2" customWidth="1"/>
    <col min="14068" max="14068" width="18.140625" style="2" customWidth="1"/>
    <col min="14069" max="14069" width="26.7109375" style="2" customWidth="1"/>
    <col min="14070" max="14071" width="11.42578125" style="2" customWidth="1"/>
    <col min="14072" max="14072" width="14.28515625" style="2" customWidth="1"/>
    <col min="14073" max="14073" width="25" style="2" customWidth="1"/>
    <col min="14074" max="14075" width="11.42578125" style="2" customWidth="1"/>
    <col min="14076" max="14076" width="19.7109375" style="2" customWidth="1"/>
    <col min="14077" max="14077" width="11.42578125" style="2" customWidth="1"/>
    <col min="14078" max="14078" width="14.7109375" style="2" customWidth="1"/>
    <col min="14079" max="14085" width="11.42578125" style="2" customWidth="1"/>
    <col min="14086" max="14086" width="33.5703125" style="2" customWidth="1"/>
    <col min="14087" max="14320" width="11.42578125" style="2"/>
    <col min="14321" max="14321" width="15.7109375" style="2" customWidth="1"/>
    <col min="14322" max="14322" width="10.28515625" style="2" customWidth="1"/>
    <col min="14323" max="14323" width="16.42578125" style="2" customWidth="1"/>
    <col min="14324" max="14324" width="18.140625" style="2" customWidth="1"/>
    <col min="14325" max="14325" width="26.7109375" style="2" customWidth="1"/>
    <col min="14326" max="14327" width="11.42578125" style="2" customWidth="1"/>
    <col min="14328" max="14328" width="14.28515625" style="2" customWidth="1"/>
    <col min="14329" max="14329" width="25" style="2" customWidth="1"/>
    <col min="14330" max="14331" width="11.42578125" style="2" customWidth="1"/>
    <col min="14332" max="14332" width="19.7109375" style="2" customWidth="1"/>
    <col min="14333" max="14333" width="11.42578125" style="2" customWidth="1"/>
    <col min="14334" max="14334" width="14.7109375" style="2" customWidth="1"/>
    <col min="14335" max="14341" width="11.42578125" style="2" customWidth="1"/>
    <col min="14342" max="14342" width="33.5703125" style="2" customWidth="1"/>
    <col min="14343" max="14576" width="11.42578125" style="2"/>
    <col min="14577" max="14577" width="15.7109375" style="2" customWidth="1"/>
    <col min="14578" max="14578" width="10.28515625" style="2" customWidth="1"/>
    <col min="14579" max="14579" width="16.42578125" style="2" customWidth="1"/>
    <col min="14580" max="14580" width="18.140625" style="2" customWidth="1"/>
    <col min="14581" max="14581" width="26.7109375" style="2" customWidth="1"/>
    <col min="14582" max="14583" width="11.42578125" style="2" customWidth="1"/>
    <col min="14584" max="14584" width="14.28515625" style="2" customWidth="1"/>
    <col min="14585" max="14585" width="25" style="2" customWidth="1"/>
    <col min="14586" max="14587" width="11.42578125" style="2" customWidth="1"/>
    <col min="14588" max="14588" width="19.7109375" style="2" customWidth="1"/>
    <col min="14589" max="14589" width="11.42578125" style="2" customWidth="1"/>
    <col min="14590" max="14590" width="14.7109375" style="2" customWidth="1"/>
    <col min="14591" max="14597" width="11.42578125" style="2" customWidth="1"/>
    <col min="14598" max="14598" width="33.5703125" style="2" customWidth="1"/>
    <col min="14599" max="14832" width="11.42578125" style="2"/>
    <col min="14833" max="14833" width="15.7109375" style="2" customWidth="1"/>
    <col min="14834" max="14834" width="10.28515625" style="2" customWidth="1"/>
    <col min="14835" max="14835" width="16.42578125" style="2" customWidth="1"/>
    <col min="14836" max="14836" width="18.140625" style="2" customWidth="1"/>
    <col min="14837" max="14837" width="26.7109375" style="2" customWidth="1"/>
    <col min="14838" max="14839" width="11.42578125" style="2" customWidth="1"/>
    <col min="14840" max="14840" width="14.28515625" style="2" customWidth="1"/>
    <col min="14841" max="14841" width="25" style="2" customWidth="1"/>
    <col min="14842" max="14843" width="11.42578125" style="2" customWidth="1"/>
    <col min="14844" max="14844" width="19.7109375" style="2" customWidth="1"/>
    <col min="14845" max="14845" width="11.42578125" style="2" customWidth="1"/>
    <col min="14846" max="14846" width="14.7109375" style="2" customWidth="1"/>
    <col min="14847" max="14853" width="11.42578125" style="2" customWidth="1"/>
    <col min="14854" max="14854" width="33.5703125" style="2" customWidth="1"/>
    <col min="14855" max="15088" width="11.42578125" style="2"/>
    <col min="15089" max="15089" width="15.7109375" style="2" customWidth="1"/>
    <col min="15090" max="15090" width="10.28515625" style="2" customWidth="1"/>
    <col min="15091" max="15091" width="16.42578125" style="2" customWidth="1"/>
    <col min="15092" max="15092" width="18.140625" style="2" customWidth="1"/>
    <col min="15093" max="15093" width="26.7109375" style="2" customWidth="1"/>
    <col min="15094" max="15095" width="11.42578125" style="2" customWidth="1"/>
    <col min="15096" max="15096" width="14.28515625" style="2" customWidth="1"/>
    <col min="15097" max="15097" width="25" style="2" customWidth="1"/>
    <col min="15098" max="15099" width="11.42578125" style="2" customWidth="1"/>
    <col min="15100" max="15100" width="19.7109375" style="2" customWidth="1"/>
    <col min="15101" max="15101" width="11.42578125" style="2" customWidth="1"/>
    <col min="15102" max="15102" width="14.7109375" style="2" customWidth="1"/>
    <col min="15103" max="15109" width="11.42578125" style="2" customWidth="1"/>
    <col min="15110" max="15110" width="33.5703125" style="2" customWidth="1"/>
    <col min="15111" max="15344" width="11.42578125" style="2"/>
    <col min="15345" max="15345" width="15.7109375" style="2" customWidth="1"/>
    <col min="15346" max="15346" width="10.28515625" style="2" customWidth="1"/>
    <col min="15347" max="15347" width="16.42578125" style="2" customWidth="1"/>
    <col min="15348" max="15348" width="18.140625" style="2" customWidth="1"/>
    <col min="15349" max="15349" width="26.7109375" style="2" customWidth="1"/>
    <col min="15350" max="15351" width="11.42578125" style="2" customWidth="1"/>
    <col min="15352" max="15352" width="14.28515625" style="2" customWidth="1"/>
    <col min="15353" max="15353" width="25" style="2" customWidth="1"/>
    <col min="15354" max="15355" width="11.42578125" style="2" customWidth="1"/>
    <col min="15356" max="15356" width="19.7109375" style="2" customWidth="1"/>
    <col min="15357" max="15357" width="11.42578125" style="2" customWidth="1"/>
    <col min="15358" max="15358" width="14.7109375" style="2" customWidth="1"/>
    <col min="15359" max="15365" width="11.42578125" style="2" customWidth="1"/>
    <col min="15366" max="15366" width="33.5703125" style="2" customWidth="1"/>
    <col min="15367" max="15600" width="11.42578125" style="2"/>
    <col min="15601" max="15601" width="15.7109375" style="2" customWidth="1"/>
    <col min="15602" max="15602" width="10.28515625" style="2" customWidth="1"/>
    <col min="15603" max="15603" width="16.42578125" style="2" customWidth="1"/>
    <col min="15604" max="15604" width="18.140625" style="2" customWidth="1"/>
    <col min="15605" max="15605" width="26.7109375" style="2" customWidth="1"/>
    <col min="15606" max="15607" width="11.42578125" style="2" customWidth="1"/>
    <col min="15608" max="15608" width="14.28515625" style="2" customWidth="1"/>
    <col min="15609" max="15609" width="25" style="2" customWidth="1"/>
    <col min="15610" max="15611" width="11.42578125" style="2" customWidth="1"/>
    <col min="15612" max="15612" width="19.7109375" style="2" customWidth="1"/>
    <col min="15613" max="15613" width="11.42578125" style="2" customWidth="1"/>
    <col min="15614" max="15614" width="14.7109375" style="2" customWidth="1"/>
    <col min="15615" max="15621" width="11.42578125" style="2" customWidth="1"/>
    <col min="15622" max="15622" width="33.5703125" style="2" customWidth="1"/>
    <col min="15623" max="15856" width="11.42578125" style="2"/>
    <col min="15857" max="15857" width="15.7109375" style="2" customWidth="1"/>
    <col min="15858" max="15858" width="10.28515625" style="2" customWidth="1"/>
    <col min="15859" max="15859" width="16.42578125" style="2" customWidth="1"/>
    <col min="15860" max="15860" width="18.140625" style="2" customWidth="1"/>
    <col min="15861" max="15861" width="26.7109375" style="2" customWidth="1"/>
    <col min="15862" max="15863" width="11.42578125" style="2" customWidth="1"/>
    <col min="15864" max="15864" width="14.28515625" style="2" customWidth="1"/>
    <col min="15865" max="15865" width="25" style="2" customWidth="1"/>
    <col min="15866" max="15867" width="11.42578125" style="2" customWidth="1"/>
    <col min="15868" max="15868" width="19.7109375" style="2" customWidth="1"/>
    <col min="15869" max="15869" width="11.42578125" style="2" customWidth="1"/>
    <col min="15870" max="15870" width="14.7109375" style="2" customWidth="1"/>
    <col min="15871" max="15877" width="11.42578125" style="2" customWidth="1"/>
    <col min="15878" max="15878" width="33.5703125" style="2" customWidth="1"/>
    <col min="15879" max="16112" width="11.42578125" style="2"/>
    <col min="16113" max="16113" width="15.7109375" style="2" customWidth="1"/>
    <col min="16114" max="16114" width="10.28515625" style="2" customWidth="1"/>
    <col min="16115" max="16115" width="16.42578125" style="2" customWidth="1"/>
    <col min="16116" max="16116" width="18.140625" style="2" customWidth="1"/>
    <col min="16117" max="16117" width="26.7109375" style="2" customWidth="1"/>
    <col min="16118" max="16119" width="11.42578125" style="2" customWidth="1"/>
    <col min="16120" max="16120" width="14.28515625" style="2" customWidth="1"/>
    <col min="16121" max="16121" width="25" style="2" customWidth="1"/>
    <col min="16122" max="16123" width="11.42578125" style="2" customWidth="1"/>
    <col min="16124" max="16124" width="19.7109375" style="2" customWidth="1"/>
    <col min="16125" max="16125" width="11.42578125" style="2" customWidth="1"/>
    <col min="16126" max="16126" width="14.7109375" style="2" customWidth="1"/>
    <col min="16127" max="16133" width="11.42578125" style="2" customWidth="1"/>
    <col min="16134" max="16134" width="33.5703125" style="2" customWidth="1"/>
    <col min="16135" max="16384" width="11.42578125" style="2"/>
  </cols>
  <sheetData>
    <row r="1" spans="2:15">
      <c r="B1" s="20"/>
      <c r="C1" s="277"/>
      <c r="D1" s="277"/>
      <c r="E1" s="277"/>
      <c r="F1" s="20"/>
      <c r="G1" s="20"/>
      <c r="H1" s="20"/>
      <c r="I1" s="20"/>
      <c r="J1" s="20"/>
      <c r="K1" s="20"/>
      <c r="L1" s="73"/>
      <c r="M1" s="73"/>
      <c r="N1" s="31"/>
      <c r="O1" s="31"/>
    </row>
    <row r="2" spans="2:15" ht="13.5" thickBot="1">
      <c r="B2" s="20"/>
      <c r="C2" s="277"/>
      <c r="D2" s="277"/>
      <c r="E2" s="277"/>
      <c r="F2" s="20"/>
      <c r="G2" s="20"/>
      <c r="L2" s="31"/>
      <c r="M2" s="31"/>
      <c r="N2" s="31"/>
      <c r="O2" s="31"/>
    </row>
    <row r="3" spans="2:15" ht="18" customHeight="1">
      <c r="B3" s="1171" t="s">
        <v>1338</v>
      </c>
      <c r="C3" s="1172"/>
      <c r="D3" s="1172"/>
      <c r="E3" s="1172"/>
      <c r="F3" s="1172"/>
      <c r="G3" s="1173"/>
      <c r="L3" s="31"/>
      <c r="M3" s="31"/>
      <c r="N3" s="31"/>
      <c r="O3" s="31"/>
    </row>
    <row r="4" spans="2:15" ht="20.25" customHeight="1" thickBot="1">
      <c r="B4" s="1174" t="s">
        <v>1339</v>
      </c>
      <c r="C4" s="1175"/>
      <c r="D4" s="1175"/>
      <c r="E4" s="1175"/>
      <c r="F4" s="1175"/>
      <c r="G4" s="1176"/>
      <c r="L4" s="31"/>
      <c r="M4" s="31"/>
      <c r="N4" s="31"/>
      <c r="O4" s="31"/>
    </row>
    <row r="5" spans="2:15" ht="15">
      <c r="B5" s="1167" t="s">
        <v>115</v>
      </c>
      <c r="C5" s="1169" t="s">
        <v>116</v>
      </c>
      <c r="D5" s="1169"/>
      <c r="E5" s="1169"/>
      <c r="F5" s="1169"/>
      <c r="G5" s="1170"/>
      <c r="L5" s="31"/>
      <c r="M5" s="31"/>
      <c r="N5" s="31"/>
      <c r="O5" s="31"/>
    </row>
    <row r="6" spans="2:15" ht="31.5" customHeight="1">
      <c r="B6" s="1168"/>
      <c r="C6" s="72" t="s">
        <v>117</v>
      </c>
      <c r="D6" s="72" t="s">
        <v>118</v>
      </c>
      <c r="E6" s="72" t="s">
        <v>119</v>
      </c>
      <c r="F6" s="72" t="s">
        <v>120</v>
      </c>
      <c r="G6" s="74" t="s">
        <v>121</v>
      </c>
      <c r="H6" s="22"/>
      <c r="L6" s="31"/>
      <c r="M6" s="31"/>
      <c r="N6" s="31"/>
      <c r="O6" s="31"/>
    </row>
    <row r="7" spans="2:15" ht="29.25" customHeight="1">
      <c r="B7" s="14" t="s">
        <v>156</v>
      </c>
      <c r="C7" s="278" t="s">
        <v>1340</v>
      </c>
      <c r="D7" s="278" t="s">
        <v>1341</v>
      </c>
      <c r="E7" s="279" t="s">
        <v>1342</v>
      </c>
      <c r="F7" s="280"/>
      <c r="G7" s="40"/>
      <c r="L7" s="31"/>
      <c r="M7" s="31"/>
      <c r="N7" s="31"/>
      <c r="O7" s="31"/>
    </row>
    <row r="8" spans="2:15" ht="15">
      <c r="B8" s="14" t="s">
        <v>125</v>
      </c>
      <c r="C8" s="278"/>
      <c r="D8" s="278" t="s">
        <v>1343</v>
      </c>
      <c r="E8" s="279"/>
      <c r="F8" s="280" t="s">
        <v>1344</v>
      </c>
      <c r="G8" s="40"/>
      <c r="L8" s="31"/>
      <c r="M8" s="31"/>
      <c r="N8" s="31"/>
      <c r="O8" s="31"/>
    </row>
    <row r="9" spans="2:15" ht="15">
      <c r="B9" s="14" t="s">
        <v>129</v>
      </c>
      <c r="C9" s="278" t="s">
        <v>1345</v>
      </c>
      <c r="D9" s="279"/>
      <c r="E9" s="281"/>
      <c r="F9" s="282"/>
      <c r="G9" s="40"/>
      <c r="L9" s="31"/>
      <c r="M9" s="31"/>
      <c r="N9" s="31"/>
      <c r="O9" s="31"/>
    </row>
    <row r="10" spans="2:15" ht="15">
      <c r="B10" s="14" t="s">
        <v>130</v>
      </c>
      <c r="C10" s="279"/>
      <c r="D10" s="281"/>
      <c r="E10" s="281"/>
      <c r="F10" s="282" t="s">
        <v>1346</v>
      </c>
      <c r="G10" s="40"/>
      <c r="L10" s="31"/>
      <c r="M10" s="31"/>
      <c r="N10" s="31"/>
      <c r="O10" s="31"/>
    </row>
    <row r="11" spans="2:15" ht="15.75" thickBot="1">
      <c r="B11" s="15" t="s">
        <v>131</v>
      </c>
      <c r="C11" s="281"/>
      <c r="D11" s="281"/>
      <c r="E11" s="283"/>
      <c r="F11" s="284" t="s">
        <v>1347</v>
      </c>
      <c r="G11" s="42"/>
      <c r="L11" s="31"/>
      <c r="M11" s="31"/>
      <c r="N11" s="31"/>
      <c r="O11" s="31"/>
    </row>
    <row r="12" spans="2:15" ht="15.75">
      <c r="B12" s="76"/>
      <c r="C12" s="299"/>
      <c r="D12" s="299"/>
      <c r="E12" s="299"/>
      <c r="F12" s="299"/>
      <c r="G12" s="299"/>
      <c r="L12" s="31"/>
      <c r="M12" s="31"/>
      <c r="N12" s="31"/>
      <c r="O12" s="31"/>
    </row>
    <row r="13" spans="2:15" ht="16.5" thickBot="1">
      <c r="B13" s="285"/>
      <c r="C13" s="285"/>
      <c r="D13" s="285"/>
      <c r="E13" s="285"/>
      <c r="F13" s="285"/>
      <c r="G13" s="285"/>
      <c r="L13" s="31"/>
      <c r="M13" s="31"/>
      <c r="N13" s="31"/>
      <c r="O13" s="31"/>
    </row>
    <row r="14" spans="2:15" ht="15.75" customHeight="1" thickBot="1">
      <c r="B14" s="1164" t="s">
        <v>1348</v>
      </c>
      <c r="C14" s="1165"/>
      <c r="D14" s="1165"/>
      <c r="E14" s="1165"/>
      <c r="F14" s="1165"/>
      <c r="G14" s="1166"/>
      <c r="L14" s="31"/>
      <c r="M14" s="31"/>
      <c r="N14" s="31"/>
      <c r="O14" s="31"/>
    </row>
    <row r="15" spans="2:15" ht="15">
      <c r="B15" s="1167" t="s">
        <v>115</v>
      </c>
      <c r="C15" s="1169" t="s">
        <v>116</v>
      </c>
      <c r="D15" s="1169"/>
      <c r="E15" s="1169"/>
      <c r="F15" s="1169"/>
      <c r="G15" s="1170"/>
      <c r="L15" s="31"/>
      <c r="M15" s="31"/>
      <c r="N15" s="31"/>
      <c r="O15" s="31"/>
    </row>
    <row r="16" spans="2:15" ht="15">
      <c r="B16" s="1168"/>
      <c r="C16" s="72" t="s">
        <v>117</v>
      </c>
      <c r="D16" s="72" t="s">
        <v>118</v>
      </c>
      <c r="E16" s="72" t="s">
        <v>119</v>
      </c>
      <c r="F16" s="72" t="s">
        <v>120</v>
      </c>
      <c r="G16" s="74" t="s">
        <v>121</v>
      </c>
      <c r="L16" s="31"/>
      <c r="M16" s="31"/>
      <c r="N16" s="31"/>
      <c r="O16" s="31"/>
    </row>
    <row r="17" spans="2:15" ht="15">
      <c r="B17" s="14" t="s">
        <v>156</v>
      </c>
      <c r="C17" s="278" t="s">
        <v>1349</v>
      </c>
      <c r="D17" s="278" t="s">
        <v>1350</v>
      </c>
      <c r="E17" s="279" t="s">
        <v>1351</v>
      </c>
      <c r="F17" s="280" t="s">
        <v>1352</v>
      </c>
      <c r="G17" s="40"/>
      <c r="L17" s="31"/>
      <c r="M17" s="31"/>
      <c r="N17" s="31"/>
      <c r="O17" s="31"/>
    </row>
    <row r="18" spans="2:15" ht="15">
      <c r="B18" s="14" t="s">
        <v>125</v>
      </c>
      <c r="C18" s="278"/>
      <c r="D18" s="278"/>
      <c r="E18" s="279" t="s">
        <v>1353</v>
      </c>
      <c r="F18" s="280"/>
      <c r="G18" s="40"/>
      <c r="L18" s="31"/>
      <c r="M18" s="31"/>
      <c r="N18" s="31"/>
      <c r="O18" s="31"/>
    </row>
    <row r="19" spans="2:15" ht="15">
      <c r="B19" s="14" t="s">
        <v>129</v>
      </c>
      <c r="C19" s="278"/>
      <c r="D19" s="279"/>
      <c r="E19" s="281"/>
      <c r="F19" s="282"/>
      <c r="G19" s="40"/>
      <c r="N19" s="31"/>
      <c r="O19" s="31"/>
    </row>
    <row r="20" spans="2:15" ht="15">
      <c r="B20" s="14" t="s">
        <v>130</v>
      </c>
      <c r="C20" s="286"/>
      <c r="D20" s="287"/>
      <c r="E20" s="287"/>
      <c r="F20" s="39"/>
      <c r="G20" s="40"/>
      <c r="N20" s="31"/>
      <c r="O20" s="31"/>
    </row>
    <row r="21" spans="2:15" ht="15.75" thickBot="1">
      <c r="B21" s="15" t="s">
        <v>131</v>
      </c>
      <c r="C21" s="288"/>
      <c r="D21" s="288"/>
      <c r="E21" s="289"/>
      <c r="F21" s="41"/>
      <c r="G21" s="42"/>
      <c r="N21" s="31"/>
      <c r="O21" s="31"/>
    </row>
    <row r="22" spans="2:15" ht="15">
      <c r="B22" s="76"/>
      <c r="C22" s="290"/>
      <c r="D22" s="290"/>
      <c r="E22" s="290"/>
      <c r="F22" s="76"/>
      <c r="G22" s="76"/>
    </row>
    <row r="23" spans="2:15" ht="16.5" thickBot="1">
      <c r="B23" s="285"/>
      <c r="C23" s="285"/>
      <c r="D23" s="285"/>
      <c r="E23" s="285"/>
      <c r="F23" s="285"/>
      <c r="G23" s="285"/>
      <c r="L23" s="31"/>
      <c r="M23" s="31"/>
      <c r="N23" s="31"/>
      <c r="O23" s="31"/>
    </row>
    <row r="24" spans="2:15" ht="19.5" thickBot="1">
      <c r="B24" s="1164" t="s">
        <v>1354</v>
      </c>
      <c r="C24" s="1165"/>
      <c r="D24" s="1165"/>
      <c r="E24" s="1165"/>
      <c r="F24" s="1165"/>
      <c r="G24" s="1166"/>
      <c r="L24" s="31"/>
      <c r="M24" s="31"/>
      <c r="N24" s="31"/>
      <c r="O24" s="31"/>
    </row>
    <row r="25" spans="2:15" ht="15">
      <c r="B25" s="1167" t="s">
        <v>115</v>
      </c>
      <c r="C25" s="1169" t="s">
        <v>116</v>
      </c>
      <c r="D25" s="1169"/>
      <c r="E25" s="1170"/>
      <c r="F25" s="76"/>
      <c r="G25" s="77"/>
      <c r="L25" s="31"/>
      <c r="M25" s="31"/>
      <c r="N25" s="31"/>
      <c r="O25" s="31"/>
    </row>
    <row r="26" spans="2:15" ht="15">
      <c r="B26" s="1168"/>
      <c r="C26" s="72" t="s">
        <v>944</v>
      </c>
      <c r="D26" s="72" t="s">
        <v>945</v>
      </c>
      <c r="E26" s="74" t="s">
        <v>946</v>
      </c>
      <c r="F26" s="76"/>
      <c r="G26" s="77"/>
      <c r="L26" s="31"/>
      <c r="M26" s="31"/>
      <c r="N26" s="31"/>
      <c r="O26" s="31"/>
    </row>
    <row r="27" spans="2:15" ht="15">
      <c r="B27" s="14" t="s">
        <v>131</v>
      </c>
      <c r="C27" s="291"/>
      <c r="D27" s="291"/>
      <c r="E27" s="292"/>
      <c r="F27" s="76"/>
      <c r="G27" s="77"/>
      <c r="L27" s="31"/>
      <c r="M27" s="31"/>
      <c r="N27" s="31"/>
      <c r="O27" s="31"/>
    </row>
    <row r="28" spans="2:15" ht="15">
      <c r="B28" s="14" t="s">
        <v>130</v>
      </c>
      <c r="C28" s="281"/>
      <c r="D28" s="291"/>
      <c r="E28" s="292"/>
      <c r="F28" s="76"/>
      <c r="G28" s="77"/>
      <c r="L28" s="31"/>
      <c r="M28" s="31"/>
      <c r="N28" s="31"/>
      <c r="O28" s="31"/>
    </row>
    <row r="29" spans="2:15" ht="15">
      <c r="B29" s="14" t="s">
        <v>129</v>
      </c>
      <c r="C29" s="281"/>
      <c r="D29" s="291"/>
      <c r="E29" s="292"/>
      <c r="F29" s="76"/>
      <c r="G29" s="77"/>
      <c r="L29" s="31"/>
      <c r="M29" s="31"/>
      <c r="N29" s="31"/>
      <c r="O29" s="31"/>
    </row>
    <row r="30" spans="2:15" ht="15">
      <c r="B30" s="14" t="s">
        <v>125</v>
      </c>
      <c r="C30" s="279"/>
      <c r="D30" s="281"/>
      <c r="E30" s="292"/>
      <c r="F30" s="76"/>
      <c r="G30" s="77"/>
      <c r="L30" s="31"/>
      <c r="M30" s="31"/>
      <c r="N30" s="31"/>
      <c r="O30" s="31"/>
    </row>
    <row r="31" spans="2:15" ht="15.75" thickBot="1">
      <c r="B31" s="15" t="s">
        <v>133</v>
      </c>
      <c r="C31" s="293" t="s">
        <v>1355</v>
      </c>
      <c r="D31" s="294" t="s">
        <v>1356</v>
      </c>
      <c r="E31" s="295" t="s">
        <v>1357</v>
      </c>
      <c r="F31" s="296"/>
      <c r="G31" s="297"/>
      <c r="L31" s="31"/>
      <c r="M31" s="31"/>
      <c r="N31" s="31"/>
      <c r="O31" s="31"/>
    </row>
    <row r="32" spans="2:15">
      <c r="L32" s="31"/>
      <c r="M32" s="31"/>
      <c r="N32" s="31"/>
      <c r="O32" s="31"/>
    </row>
  </sheetData>
  <sheetProtection algorithmName="SHA-512" hashValue="Nv8YHy+wc10LeBsRDkhPjizUIR1Ln3bfFL1ClyX1kY7+27dfK9Xi3E91rurqvBm9OwBynHV3AWTQFGyrxTfgKQ==" saltValue="sxXi7nNK29sN3IlFYyi/2w==" spinCount="100000" sheet="1" formatCells="0" formatColumns="0" formatRows="0" insertHyperlinks="0" sort="0" autoFilter="0" pivotTables="0"/>
  <mergeCells count="10">
    <mergeCell ref="B24:G24"/>
    <mergeCell ref="B25:B26"/>
    <mergeCell ref="C25:E25"/>
    <mergeCell ref="B3:G3"/>
    <mergeCell ref="B4:G4"/>
    <mergeCell ref="B5:B6"/>
    <mergeCell ref="C5:G5"/>
    <mergeCell ref="B14:G14"/>
    <mergeCell ref="B15:B16"/>
    <mergeCell ref="C15:G15"/>
  </mergeCells>
  <printOptions horizontalCentered="1" verticalCentered="1"/>
  <pageMargins left="0.70866141732283472" right="0.70866141732283472" top="0.74803149606299213" bottom="0.74803149606299213" header="0.31496062992125984" footer="0.31496062992125984"/>
  <pageSetup scale="41" orientation="portrait" horizontalDpi="4294967294" verticalDpi="4294967295" r:id="rId1"/>
  <headerFooter>
    <oddFooter>&amp;R&amp;"Arial,Negrita"&amp;72&amp;K02-009COPIA CONTROLADA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FFFF00"/>
  </sheetPr>
  <dimension ref="B1:F75"/>
  <sheetViews>
    <sheetView showGridLines="0" showRowColHeaders="0" zoomScaleNormal="100" zoomScaleSheetLayoutView="90" workbookViewId="0">
      <selection activeCell="D15" sqref="D15:E15"/>
    </sheetView>
  </sheetViews>
  <sheetFormatPr baseColWidth="10" defaultRowHeight="12.75"/>
  <cols>
    <col min="1" max="2" width="11.42578125" style="2"/>
    <col min="3" max="3" width="26.7109375" style="2" customWidth="1"/>
    <col min="4" max="4" width="61.5703125" style="2" customWidth="1"/>
    <col min="5" max="5" width="43.42578125" style="2" customWidth="1"/>
    <col min="6" max="6" width="8.5703125" style="2" customWidth="1"/>
    <col min="7" max="9" width="9.5703125" style="2" customWidth="1"/>
    <col min="10" max="237" width="11.42578125" style="2"/>
    <col min="238" max="238" width="15.7109375" style="2" customWidth="1"/>
    <col min="239" max="239" width="10.28515625" style="2" customWidth="1"/>
    <col min="240" max="240" width="16.42578125" style="2" customWidth="1"/>
    <col min="241" max="241" width="18.140625" style="2" customWidth="1"/>
    <col min="242" max="242" width="26.7109375" style="2" customWidth="1"/>
    <col min="243" max="244" width="11.42578125" style="2" customWidth="1"/>
    <col min="245" max="245" width="14.28515625" style="2" customWidth="1"/>
    <col min="246" max="246" width="25" style="2" customWidth="1"/>
    <col min="247" max="248" width="11.42578125" style="2" customWidth="1"/>
    <col min="249" max="249" width="19.7109375" style="2" customWidth="1"/>
    <col min="250" max="250" width="11.42578125" style="2" customWidth="1"/>
    <col min="251" max="251" width="14.7109375" style="2" customWidth="1"/>
    <col min="252" max="258" width="11.42578125" style="2" customWidth="1"/>
    <col min="259" max="259" width="33.5703125" style="2" customWidth="1"/>
    <col min="260" max="493" width="11.42578125" style="2"/>
    <col min="494" max="494" width="15.7109375" style="2" customWidth="1"/>
    <col min="495" max="495" width="10.28515625" style="2" customWidth="1"/>
    <col min="496" max="496" width="16.42578125" style="2" customWidth="1"/>
    <col min="497" max="497" width="18.140625" style="2" customWidth="1"/>
    <col min="498" max="498" width="26.7109375" style="2" customWidth="1"/>
    <col min="499" max="500" width="11.42578125" style="2" customWidth="1"/>
    <col min="501" max="501" width="14.28515625" style="2" customWidth="1"/>
    <col min="502" max="502" width="25" style="2" customWidth="1"/>
    <col min="503" max="504" width="11.42578125" style="2" customWidth="1"/>
    <col min="505" max="505" width="19.7109375" style="2" customWidth="1"/>
    <col min="506" max="506" width="11.42578125" style="2" customWidth="1"/>
    <col min="507" max="507" width="14.7109375" style="2" customWidth="1"/>
    <col min="508" max="514" width="11.42578125" style="2" customWidth="1"/>
    <col min="515" max="515" width="33.5703125" style="2" customWidth="1"/>
    <col min="516" max="749" width="11.42578125" style="2"/>
    <col min="750" max="750" width="15.7109375" style="2" customWidth="1"/>
    <col min="751" max="751" width="10.28515625" style="2" customWidth="1"/>
    <col min="752" max="752" width="16.42578125" style="2" customWidth="1"/>
    <col min="753" max="753" width="18.140625" style="2" customWidth="1"/>
    <col min="754" max="754" width="26.7109375" style="2" customWidth="1"/>
    <col min="755" max="756" width="11.42578125" style="2" customWidth="1"/>
    <col min="757" max="757" width="14.28515625" style="2" customWidth="1"/>
    <col min="758" max="758" width="25" style="2" customWidth="1"/>
    <col min="759" max="760" width="11.42578125" style="2" customWidth="1"/>
    <col min="761" max="761" width="19.7109375" style="2" customWidth="1"/>
    <col min="762" max="762" width="11.42578125" style="2" customWidth="1"/>
    <col min="763" max="763" width="14.7109375" style="2" customWidth="1"/>
    <col min="764" max="770" width="11.42578125" style="2" customWidth="1"/>
    <col min="771" max="771" width="33.5703125" style="2" customWidth="1"/>
    <col min="772" max="1005" width="11.42578125" style="2"/>
    <col min="1006" max="1006" width="15.7109375" style="2" customWidth="1"/>
    <col min="1007" max="1007" width="10.28515625" style="2" customWidth="1"/>
    <col min="1008" max="1008" width="16.42578125" style="2" customWidth="1"/>
    <col min="1009" max="1009" width="18.140625" style="2" customWidth="1"/>
    <col min="1010" max="1010" width="26.7109375" style="2" customWidth="1"/>
    <col min="1011" max="1012" width="11.42578125" style="2" customWidth="1"/>
    <col min="1013" max="1013" width="14.28515625" style="2" customWidth="1"/>
    <col min="1014" max="1014" width="25" style="2" customWidth="1"/>
    <col min="1015" max="1016" width="11.42578125" style="2" customWidth="1"/>
    <col min="1017" max="1017" width="19.7109375" style="2" customWidth="1"/>
    <col min="1018" max="1018" width="11.42578125" style="2" customWidth="1"/>
    <col min="1019" max="1019" width="14.7109375" style="2" customWidth="1"/>
    <col min="1020" max="1026" width="11.42578125" style="2" customWidth="1"/>
    <col min="1027" max="1027" width="33.5703125" style="2" customWidth="1"/>
    <col min="1028" max="1261" width="11.42578125" style="2"/>
    <col min="1262" max="1262" width="15.7109375" style="2" customWidth="1"/>
    <col min="1263" max="1263" width="10.28515625" style="2" customWidth="1"/>
    <col min="1264" max="1264" width="16.42578125" style="2" customWidth="1"/>
    <col min="1265" max="1265" width="18.140625" style="2" customWidth="1"/>
    <col min="1266" max="1266" width="26.7109375" style="2" customWidth="1"/>
    <col min="1267" max="1268" width="11.42578125" style="2" customWidth="1"/>
    <col min="1269" max="1269" width="14.28515625" style="2" customWidth="1"/>
    <col min="1270" max="1270" width="25" style="2" customWidth="1"/>
    <col min="1271" max="1272" width="11.42578125" style="2" customWidth="1"/>
    <col min="1273" max="1273" width="19.7109375" style="2" customWidth="1"/>
    <col min="1274" max="1274" width="11.42578125" style="2" customWidth="1"/>
    <col min="1275" max="1275" width="14.7109375" style="2" customWidth="1"/>
    <col min="1276" max="1282" width="11.42578125" style="2" customWidth="1"/>
    <col min="1283" max="1283" width="33.5703125" style="2" customWidth="1"/>
    <col min="1284" max="1517" width="11.42578125" style="2"/>
    <col min="1518" max="1518" width="15.7109375" style="2" customWidth="1"/>
    <col min="1519" max="1519" width="10.28515625" style="2" customWidth="1"/>
    <col min="1520" max="1520" width="16.42578125" style="2" customWidth="1"/>
    <col min="1521" max="1521" width="18.140625" style="2" customWidth="1"/>
    <col min="1522" max="1522" width="26.7109375" style="2" customWidth="1"/>
    <col min="1523" max="1524" width="11.42578125" style="2" customWidth="1"/>
    <col min="1525" max="1525" width="14.28515625" style="2" customWidth="1"/>
    <col min="1526" max="1526" width="25" style="2" customWidth="1"/>
    <col min="1527" max="1528" width="11.42578125" style="2" customWidth="1"/>
    <col min="1529" max="1529" width="19.7109375" style="2" customWidth="1"/>
    <col min="1530" max="1530" width="11.42578125" style="2" customWidth="1"/>
    <col min="1531" max="1531" width="14.7109375" style="2" customWidth="1"/>
    <col min="1532" max="1538" width="11.42578125" style="2" customWidth="1"/>
    <col min="1539" max="1539" width="33.5703125" style="2" customWidth="1"/>
    <col min="1540" max="1773" width="11.42578125" style="2"/>
    <col min="1774" max="1774" width="15.7109375" style="2" customWidth="1"/>
    <col min="1775" max="1775" width="10.28515625" style="2" customWidth="1"/>
    <col min="1776" max="1776" width="16.42578125" style="2" customWidth="1"/>
    <col min="1777" max="1777" width="18.140625" style="2" customWidth="1"/>
    <col min="1778" max="1778" width="26.7109375" style="2" customWidth="1"/>
    <col min="1779" max="1780" width="11.42578125" style="2" customWidth="1"/>
    <col min="1781" max="1781" width="14.28515625" style="2" customWidth="1"/>
    <col min="1782" max="1782" width="25" style="2" customWidth="1"/>
    <col min="1783" max="1784" width="11.42578125" style="2" customWidth="1"/>
    <col min="1785" max="1785" width="19.7109375" style="2" customWidth="1"/>
    <col min="1786" max="1786" width="11.42578125" style="2" customWidth="1"/>
    <col min="1787" max="1787" width="14.7109375" style="2" customWidth="1"/>
    <col min="1788" max="1794" width="11.42578125" style="2" customWidth="1"/>
    <col min="1795" max="1795" width="33.5703125" style="2" customWidth="1"/>
    <col min="1796" max="2029" width="11.42578125" style="2"/>
    <col min="2030" max="2030" width="15.7109375" style="2" customWidth="1"/>
    <col min="2031" max="2031" width="10.28515625" style="2" customWidth="1"/>
    <col min="2032" max="2032" width="16.42578125" style="2" customWidth="1"/>
    <col min="2033" max="2033" width="18.140625" style="2" customWidth="1"/>
    <col min="2034" max="2034" width="26.7109375" style="2" customWidth="1"/>
    <col min="2035" max="2036" width="11.42578125" style="2" customWidth="1"/>
    <col min="2037" max="2037" width="14.28515625" style="2" customWidth="1"/>
    <col min="2038" max="2038" width="25" style="2" customWidth="1"/>
    <col min="2039" max="2040" width="11.42578125" style="2" customWidth="1"/>
    <col min="2041" max="2041" width="19.7109375" style="2" customWidth="1"/>
    <col min="2042" max="2042" width="11.42578125" style="2" customWidth="1"/>
    <col min="2043" max="2043" width="14.7109375" style="2" customWidth="1"/>
    <col min="2044" max="2050" width="11.42578125" style="2" customWidth="1"/>
    <col min="2051" max="2051" width="33.5703125" style="2" customWidth="1"/>
    <col min="2052" max="2285" width="11.42578125" style="2"/>
    <col min="2286" max="2286" width="15.7109375" style="2" customWidth="1"/>
    <col min="2287" max="2287" width="10.28515625" style="2" customWidth="1"/>
    <col min="2288" max="2288" width="16.42578125" style="2" customWidth="1"/>
    <col min="2289" max="2289" width="18.140625" style="2" customWidth="1"/>
    <col min="2290" max="2290" width="26.7109375" style="2" customWidth="1"/>
    <col min="2291" max="2292" width="11.42578125" style="2" customWidth="1"/>
    <col min="2293" max="2293" width="14.28515625" style="2" customWidth="1"/>
    <col min="2294" max="2294" width="25" style="2" customWidth="1"/>
    <col min="2295" max="2296" width="11.42578125" style="2" customWidth="1"/>
    <col min="2297" max="2297" width="19.7109375" style="2" customWidth="1"/>
    <col min="2298" max="2298" width="11.42578125" style="2" customWidth="1"/>
    <col min="2299" max="2299" width="14.7109375" style="2" customWidth="1"/>
    <col min="2300" max="2306" width="11.42578125" style="2" customWidth="1"/>
    <col min="2307" max="2307" width="33.5703125" style="2" customWidth="1"/>
    <col min="2308" max="2541" width="11.42578125" style="2"/>
    <col min="2542" max="2542" width="15.7109375" style="2" customWidth="1"/>
    <col min="2543" max="2543" width="10.28515625" style="2" customWidth="1"/>
    <col min="2544" max="2544" width="16.42578125" style="2" customWidth="1"/>
    <col min="2545" max="2545" width="18.140625" style="2" customWidth="1"/>
    <col min="2546" max="2546" width="26.7109375" style="2" customWidth="1"/>
    <col min="2547" max="2548" width="11.42578125" style="2" customWidth="1"/>
    <col min="2549" max="2549" width="14.28515625" style="2" customWidth="1"/>
    <col min="2550" max="2550" width="25" style="2" customWidth="1"/>
    <col min="2551" max="2552" width="11.42578125" style="2" customWidth="1"/>
    <col min="2553" max="2553" width="19.7109375" style="2" customWidth="1"/>
    <col min="2554" max="2554" width="11.42578125" style="2" customWidth="1"/>
    <col min="2555" max="2555" width="14.7109375" style="2" customWidth="1"/>
    <col min="2556" max="2562" width="11.42578125" style="2" customWidth="1"/>
    <col min="2563" max="2563" width="33.5703125" style="2" customWidth="1"/>
    <col min="2564" max="2797" width="11.42578125" style="2"/>
    <col min="2798" max="2798" width="15.7109375" style="2" customWidth="1"/>
    <col min="2799" max="2799" width="10.28515625" style="2" customWidth="1"/>
    <col min="2800" max="2800" width="16.42578125" style="2" customWidth="1"/>
    <col min="2801" max="2801" width="18.140625" style="2" customWidth="1"/>
    <col min="2802" max="2802" width="26.7109375" style="2" customWidth="1"/>
    <col min="2803" max="2804" width="11.42578125" style="2" customWidth="1"/>
    <col min="2805" max="2805" width="14.28515625" style="2" customWidth="1"/>
    <col min="2806" max="2806" width="25" style="2" customWidth="1"/>
    <col min="2807" max="2808" width="11.42578125" style="2" customWidth="1"/>
    <col min="2809" max="2809" width="19.7109375" style="2" customWidth="1"/>
    <col min="2810" max="2810" width="11.42578125" style="2" customWidth="1"/>
    <col min="2811" max="2811" width="14.7109375" style="2" customWidth="1"/>
    <col min="2812" max="2818" width="11.42578125" style="2" customWidth="1"/>
    <col min="2819" max="2819" width="33.5703125" style="2" customWidth="1"/>
    <col min="2820" max="3053" width="11.42578125" style="2"/>
    <col min="3054" max="3054" width="15.7109375" style="2" customWidth="1"/>
    <col min="3055" max="3055" width="10.28515625" style="2" customWidth="1"/>
    <col min="3056" max="3056" width="16.42578125" style="2" customWidth="1"/>
    <col min="3057" max="3057" width="18.140625" style="2" customWidth="1"/>
    <col min="3058" max="3058" width="26.7109375" style="2" customWidth="1"/>
    <col min="3059" max="3060" width="11.42578125" style="2" customWidth="1"/>
    <col min="3061" max="3061" width="14.28515625" style="2" customWidth="1"/>
    <col min="3062" max="3062" width="25" style="2" customWidth="1"/>
    <col min="3063" max="3064" width="11.42578125" style="2" customWidth="1"/>
    <col min="3065" max="3065" width="19.7109375" style="2" customWidth="1"/>
    <col min="3066" max="3066" width="11.42578125" style="2" customWidth="1"/>
    <col min="3067" max="3067" width="14.7109375" style="2" customWidth="1"/>
    <col min="3068" max="3074" width="11.42578125" style="2" customWidth="1"/>
    <col min="3075" max="3075" width="33.5703125" style="2" customWidth="1"/>
    <col min="3076" max="3309" width="11.42578125" style="2"/>
    <col min="3310" max="3310" width="15.7109375" style="2" customWidth="1"/>
    <col min="3311" max="3311" width="10.28515625" style="2" customWidth="1"/>
    <col min="3312" max="3312" width="16.42578125" style="2" customWidth="1"/>
    <col min="3313" max="3313" width="18.140625" style="2" customWidth="1"/>
    <col min="3314" max="3314" width="26.7109375" style="2" customWidth="1"/>
    <col min="3315" max="3316" width="11.42578125" style="2" customWidth="1"/>
    <col min="3317" max="3317" width="14.28515625" style="2" customWidth="1"/>
    <col min="3318" max="3318" width="25" style="2" customWidth="1"/>
    <col min="3319" max="3320" width="11.42578125" style="2" customWidth="1"/>
    <col min="3321" max="3321" width="19.7109375" style="2" customWidth="1"/>
    <col min="3322" max="3322" width="11.42578125" style="2" customWidth="1"/>
    <col min="3323" max="3323" width="14.7109375" style="2" customWidth="1"/>
    <col min="3324" max="3330" width="11.42578125" style="2" customWidth="1"/>
    <col min="3331" max="3331" width="33.5703125" style="2" customWidth="1"/>
    <col min="3332" max="3565" width="11.42578125" style="2"/>
    <col min="3566" max="3566" width="15.7109375" style="2" customWidth="1"/>
    <col min="3567" max="3567" width="10.28515625" style="2" customWidth="1"/>
    <col min="3568" max="3568" width="16.42578125" style="2" customWidth="1"/>
    <col min="3569" max="3569" width="18.140625" style="2" customWidth="1"/>
    <col min="3570" max="3570" width="26.7109375" style="2" customWidth="1"/>
    <col min="3571" max="3572" width="11.42578125" style="2" customWidth="1"/>
    <col min="3573" max="3573" width="14.28515625" style="2" customWidth="1"/>
    <col min="3574" max="3574" width="25" style="2" customWidth="1"/>
    <col min="3575" max="3576" width="11.42578125" style="2" customWidth="1"/>
    <col min="3577" max="3577" width="19.7109375" style="2" customWidth="1"/>
    <col min="3578" max="3578" width="11.42578125" style="2" customWidth="1"/>
    <col min="3579" max="3579" width="14.7109375" style="2" customWidth="1"/>
    <col min="3580" max="3586" width="11.42578125" style="2" customWidth="1"/>
    <col min="3587" max="3587" width="33.5703125" style="2" customWidth="1"/>
    <col min="3588" max="3821" width="11.42578125" style="2"/>
    <col min="3822" max="3822" width="15.7109375" style="2" customWidth="1"/>
    <col min="3823" max="3823" width="10.28515625" style="2" customWidth="1"/>
    <col min="3824" max="3824" width="16.42578125" style="2" customWidth="1"/>
    <col min="3825" max="3825" width="18.140625" style="2" customWidth="1"/>
    <col min="3826" max="3826" width="26.7109375" style="2" customWidth="1"/>
    <col min="3827" max="3828" width="11.42578125" style="2" customWidth="1"/>
    <col min="3829" max="3829" width="14.28515625" style="2" customWidth="1"/>
    <col min="3830" max="3830" width="25" style="2" customWidth="1"/>
    <col min="3831" max="3832" width="11.42578125" style="2" customWidth="1"/>
    <col min="3833" max="3833" width="19.7109375" style="2" customWidth="1"/>
    <col min="3834" max="3834" width="11.42578125" style="2" customWidth="1"/>
    <col min="3835" max="3835" width="14.7109375" style="2" customWidth="1"/>
    <col min="3836" max="3842" width="11.42578125" style="2" customWidth="1"/>
    <col min="3843" max="3843" width="33.5703125" style="2" customWidth="1"/>
    <col min="3844" max="4077" width="11.42578125" style="2"/>
    <col min="4078" max="4078" width="15.7109375" style="2" customWidth="1"/>
    <col min="4079" max="4079" width="10.28515625" style="2" customWidth="1"/>
    <col min="4080" max="4080" width="16.42578125" style="2" customWidth="1"/>
    <col min="4081" max="4081" width="18.140625" style="2" customWidth="1"/>
    <col min="4082" max="4082" width="26.7109375" style="2" customWidth="1"/>
    <col min="4083" max="4084" width="11.42578125" style="2" customWidth="1"/>
    <col min="4085" max="4085" width="14.28515625" style="2" customWidth="1"/>
    <col min="4086" max="4086" width="25" style="2" customWidth="1"/>
    <col min="4087" max="4088" width="11.42578125" style="2" customWidth="1"/>
    <col min="4089" max="4089" width="19.7109375" style="2" customWidth="1"/>
    <col min="4090" max="4090" width="11.42578125" style="2" customWidth="1"/>
    <col min="4091" max="4091" width="14.7109375" style="2" customWidth="1"/>
    <col min="4092" max="4098" width="11.42578125" style="2" customWidth="1"/>
    <col min="4099" max="4099" width="33.5703125" style="2" customWidth="1"/>
    <col min="4100" max="4333" width="11.42578125" style="2"/>
    <col min="4334" max="4334" width="15.7109375" style="2" customWidth="1"/>
    <col min="4335" max="4335" width="10.28515625" style="2" customWidth="1"/>
    <col min="4336" max="4336" width="16.42578125" style="2" customWidth="1"/>
    <col min="4337" max="4337" width="18.140625" style="2" customWidth="1"/>
    <col min="4338" max="4338" width="26.7109375" style="2" customWidth="1"/>
    <col min="4339" max="4340" width="11.42578125" style="2" customWidth="1"/>
    <col min="4341" max="4341" width="14.28515625" style="2" customWidth="1"/>
    <col min="4342" max="4342" width="25" style="2" customWidth="1"/>
    <col min="4343" max="4344" width="11.42578125" style="2" customWidth="1"/>
    <col min="4345" max="4345" width="19.7109375" style="2" customWidth="1"/>
    <col min="4346" max="4346" width="11.42578125" style="2" customWidth="1"/>
    <col min="4347" max="4347" width="14.7109375" style="2" customWidth="1"/>
    <col min="4348" max="4354" width="11.42578125" style="2" customWidth="1"/>
    <col min="4355" max="4355" width="33.5703125" style="2" customWidth="1"/>
    <col min="4356" max="4589" width="11.42578125" style="2"/>
    <col min="4590" max="4590" width="15.7109375" style="2" customWidth="1"/>
    <col min="4591" max="4591" width="10.28515625" style="2" customWidth="1"/>
    <col min="4592" max="4592" width="16.42578125" style="2" customWidth="1"/>
    <col min="4593" max="4593" width="18.140625" style="2" customWidth="1"/>
    <col min="4594" max="4594" width="26.7109375" style="2" customWidth="1"/>
    <col min="4595" max="4596" width="11.42578125" style="2" customWidth="1"/>
    <col min="4597" max="4597" width="14.28515625" style="2" customWidth="1"/>
    <col min="4598" max="4598" width="25" style="2" customWidth="1"/>
    <col min="4599" max="4600" width="11.42578125" style="2" customWidth="1"/>
    <col min="4601" max="4601" width="19.7109375" style="2" customWidth="1"/>
    <col min="4602" max="4602" width="11.42578125" style="2" customWidth="1"/>
    <col min="4603" max="4603" width="14.7109375" style="2" customWidth="1"/>
    <col min="4604" max="4610" width="11.42578125" style="2" customWidth="1"/>
    <col min="4611" max="4611" width="33.5703125" style="2" customWidth="1"/>
    <col min="4612" max="4845" width="11.42578125" style="2"/>
    <col min="4846" max="4846" width="15.7109375" style="2" customWidth="1"/>
    <col min="4847" max="4847" width="10.28515625" style="2" customWidth="1"/>
    <col min="4848" max="4848" width="16.42578125" style="2" customWidth="1"/>
    <col min="4849" max="4849" width="18.140625" style="2" customWidth="1"/>
    <col min="4850" max="4850" width="26.7109375" style="2" customWidth="1"/>
    <col min="4851" max="4852" width="11.42578125" style="2" customWidth="1"/>
    <col min="4853" max="4853" width="14.28515625" style="2" customWidth="1"/>
    <col min="4854" max="4854" width="25" style="2" customWidth="1"/>
    <col min="4855" max="4856" width="11.42578125" style="2" customWidth="1"/>
    <col min="4857" max="4857" width="19.7109375" style="2" customWidth="1"/>
    <col min="4858" max="4858" width="11.42578125" style="2" customWidth="1"/>
    <col min="4859" max="4859" width="14.7109375" style="2" customWidth="1"/>
    <col min="4860" max="4866" width="11.42578125" style="2" customWidth="1"/>
    <col min="4867" max="4867" width="33.5703125" style="2" customWidth="1"/>
    <col min="4868" max="5101" width="11.42578125" style="2"/>
    <col min="5102" max="5102" width="15.7109375" style="2" customWidth="1"/>
    <col min="5103" max="5103" width="10.28515625" style="2" customWidth="1"/>
    <col min="5104" max="5104" width="16.42578125" style="2" customWidth="1"/>
    <col min="5105" max="5105" width="18.140625" style="2" customWidth="1"/>
    <col min="5106" max="5106" width="26.7109375" style="2" customWidth="1"/>
    <col min="5107" max="5108" width="11.42578125" style="2" customWidth="1"/>
    <col min="5109" max="5109" width="14.28515625" style="2" customWidth="1"/>
    <col min="5110" max="5110" width="25" style="2" customWidth="1"/>
    <col min="5111" max="5112" width="11.42578125" style="2" customWidth="1"/>
    <col min="5113" max="5113" width="19.7109375" style="2" customWidth="1"/>
    <col min="5114" max="5114" width="11.42578125" style="2" customWidth="1"/>
    <col min="5115" max="5115" width="14.7109375" style="2" customWidth="1"/>
    <col min="5116" max="5122" width="11.42578125" style="2" customWidth="1"/>
    <col min="5123" max="5123" width="33.5703125" style="2" customWidth="1"/>
    <col min="5124" max="5357" width="11.42578125" style="2"/>
    <col min="5358" max="5358" width="15.7109375" style="2" customWidth="1"/>
    <col min="5359" max="5359" width="10.28515625" style="2" customWidth="1"/>
    <col min="5360" max="5360" width="16.42578125" style="2" customWidth="1"/>
    <col min="5361" max="5361" width="18.140625" style="2" customWidth="1"/>
    <col min="5362" max="5362" width="26.7109375" style="2" customWidth="1"/>
    <col min="5363" max="5364" width="11.42578125" style="2" customWidth="1"/>
    <col min="5365" max="5365" width="14.28515625" style="2" customWidth="1"/>
    <col min="5366" max="5366" width="25" style="2" customWidth="1"/>
    <col min="5367" max="5368" width="11.42578125" style="2" customWidth="1"/>
    <col min="5369" max="5369" width="19.7109375" style="2" customWidth="1"/>
    <col min="5370" max="5370" width="11.42578125" style="2" customWidth="1"/>
    <col min="5371" max="5371" width="14.7109375" style="2" customWidth="1"/>
    <col min="5372" max="5378" width="11.42578125" style="2" customWidth="1"/>
    <col min="5379" max="5379" width="33.5703125" style="2" customWidth="1"/>
    <col min="5380" max="5613" width="11.42578125" style="2"/>
    <col min="5614" max="5614" width="15.7109375" style="2" customWidth="1"/>
    <col min="5615" max="5615" width="10.28515625" style="2" customWidth="1"/>
    <col min="5616" max="5616" width="16.42578125" style="2" customWidth="1"/>
    <col min="5617" max="5617" width="18.140625" style="2" customWidth="1"/>
    <col min="5618" max="5618" width="26.7109375" style="2" customWidth="1"/>
    <col min="5619" max="5620" width="11.42578125" style="2" customWidth="1"/>
    <col min="5621" max="5621" width="14.28515625" style="2" customWidth="1"/>
    <col min="5622" max="5622" width="25" style="2" customWidth="1"/>
    <col min="5623" max="5624" width="11.42578125" style="2" customWidth="1"/>
    <col min="5625" max="5625" width="19.7109375" style="2" customWidth="1"/>
    <col min="5626" max="5626" width="11.42578125" style="2" customWidth="1"/>
    <col min="5627" max="5627" width="14.7109375" style="2" customWidth="1"/>
    <col min="5628" max="5634" width="11.42578125" style="2" customWidth="1"/>
    <col min="5635" max="5635" width="33.5703125" style="2" customWidth="1"/>
    <col min="5636" max="5869" width="11.42578125" style="2"/>
    <col min="5870" max="5870" width="15.7109375" style="2" customWidth="1"/>
    <col min="5871" max="5871" width="10.28515625" style="2" customWidth="1"/>
    <col min="5872" max="5872" width="16.42578125" style="2" customWidth="1"/>
    <col min="5873" max="5873" width="18.140625" style="2" customWidth="1"/>
    <col min="5874" max="5874" width="26.7109375" style="2" customWidth="1"/>
    <col min="5875" max="5876" width="11.42578125" style="2" customWidth="1"/>
    <col min="5877" max="5877" width="14.28515625" style="2" customWidth="1"/>
    <col min="5878" max="5878" width="25" style="2" customWidth="1"/>
    <col min="5879" max="5880" width="11.42578125" style="2" customWidth="1"/>
    <col min="5881" max="5881" width="19.7109375" style="2" customWidth="1"/>
    <col min="5882" max="5882" width="11.42578125" style="2" customWidth="1"/>
    <col min="5883" max="5883" width="14.7109375" style="2" customWidth="1"/>
    <col min="5884" max="5890" width="11.42578125" style="2" customWidth="1"/>
    <col min="5891" max="5891" width="33.5703125" style="2" customWidth="1"/>
    <col min="5892" max="6125" width="11.42578125" style="2"/>
    <col min="6126" max="6126" width="15.7109375" style="2" customWidth="1"/>
    <col min="6127" max="6127" width="10.28515625" style="2" customWidth="1"/>
    <col min="6128" max="6128" width="16.42578125" style="2" customWidth="1"/>
    <col min="6129" max="6129" width="18.140625" style="2" customWidth="1"/>
    <col min="6130" max="6130" width="26.7109375" style="2" customWidth="1"/>
    <col min="6131" max="6132" width="11.42578125" style="2" customWidth="1"/>
    <col min="6133" max="6133" width="14.28515625" style="2" customWidth="1"/>
    <col min="6134" max="6134" width="25" style="2" customWidth="1"/>
    <col min="6135" max="6136" width="11.42578125" style="2" customWidth="1"/>
    <col min="6137" max="6137" width="19.7109375" style="2" customWidth="1"/>
    <col min="6138" max="6138" width="11.42578125" style="2" customWidth="1"/>
    <col min="6139" max="6139" width="14.7109375" style="2" customWidth="1"/>
    <col min="6140" max="6146" width="11.42578125" style="2" customWidth="1"/>
    <col min="6147" max="6147" width="33.5703125" style="2" customWidth="1"/>
    <col min="6148" max="6381" width="11.42578125" style="2"/>
    <col min="6382" max="6382" width="15.7109375" style="2" customWidth="1"/>
    <col min="6383" max="6383" width="10.28515625" style="2" customWidth="1"/>
    <col min="6384" max="6384" width="16.42578125" style="2" customWidth="1"/>
    <col min="6385" max="6385" width="18.140625" style="2" customWidth="1"/>
    <col min="6386" max="6386" width="26.7109375" style="2" customWidth="1"/>
    <col min="6387" max="6388" width="11.42578125" style="2" customWidth="1"/>
    <col min="6389" max="6389" width="14.28515625" style="2" customWidth="1"/>
    <col min="6390" max="6390" width="25" style="2" customWidth="1"/>
    <col min="6391" max="6392" width="11.42578125" style="2" customWidth="1"/>
    <col min="6393" max="6393" width="19.7109375" style="2" customWidth="1"/>
    <col min="6394" max="6394" width="11.42578125" style="2" customWidth="1"/>
    <col min="6395" max="6395" width="14.7109375" style="2" customWidth="1"/>
    <col min="6396" max="6402" width="11.42578125" style="2" customWidth="1"/>
    <col min="6403" max="6403" width="33.5703125" style="2" customWidth="1"/>
    <col min="6404" max="6637" width="11.42578125" style="2"/>
    <col min="6638" max="6638" width="15.7109375" style="2" customWidth="1"/>
    <col min="6639" max="6639" width="10.28515625" style="2" customWidth="1"/>
    <col min="6640" max="6640" width="16.42578125" style="2" customWidth="1"/>
    <col min="6641" max="6641" width="18.140625" style="2" customWidth="1"/>
    <col min="6642" max="6642" width="26.7109375" style="2" customWidth="1"/>
    <col min="6643" max="6644" width="11.42578125" style="2" customWidth="1"/>
    <col min="6645" max="6645" width="14.28515625" style="2" customWidth="1"/>
    <col min="6646" max="6646" width="25" style="2" customWidth="1"/>
    <col min="6647" max="6648" width="11.42578125" style="2" customWidth="1"/>
    <col min="6649" max="6649" width="19.7109375" style="2" customWidth="1"/>
    <col min="6650" max="6650" width="11.42578125" style="2" customWidth="1"/>
    <col min="6651" max="6651" width="14.7109375" style="2" customWidth="1"/>
    <col min="6652" max="6658" width="11.42578125" style="2" customWidth="1"/>
    <col min="6659" max="6659" width="33.5703125" style="2" customWidth="1"/>
    <col min="6660" max="6893" width="11.42578125" style="2"/>
    <col min="6894" max="6894" width="15.7109375" style="2" customWidth="1"/>
    <col min="6895" max="6895" width="10.28515625" style="2" customWidth="1"/>
    <col min="6896" max="6896" width="16.42578125" style="2" customWidth="1"/>
    <col min="6897" max="6897" width="18.140625" style="2" customWidth="1"/>
    <col min="6898" max="6898" width="26.7109375" style="2" customWidth="1"/>
    <col min="6899" max="6900" width="11.42578125" style="2" customWidth="1"/>
    <col min="6901" max="6901" width="14.28515625" style="2" customWidth="1"/>
    <col min="6902" max="6902" width="25" style="2" customWidth="1"/>
    <col min="6903" max="6904" width="11.42578125" style="2" customWidth="1"/>
    <col min="6905" max="6905" width="19.7109375" style="2" customWidth="1"/>
    <col min="6906" max="6906" width="11.42578125" style="2" customWidth="1"/>
    <col min="6907" max="6907" width="14.7109375" style="2" customWidth="1"/>
    <col min="6908" max="6914" width="11.42578125" style="2" customWidth="1"/>
    <col min="6915" max="6915" width="33.5703125" style="2" customWidth="1"/>
    <col min="6916" max="7149" width="11.42578125" style="2"/>
    <col min="7150" max="7150" width="15.7109375" style="2" customWidth="1"/>
    <col min="7151" max="7151" width="10.28515625" style="2" customWidth="1"/>
    <col min="7152" max="7152" width="16.42578125" style="2" customWidth="1"/>
    <col min="7153" max="7153" width="18.140625" style="2" customWidth="1"/>
    <col min="7154" max="7154" width="26.7109375" style="2" customWidth="1"/>
    <col min="7155" max="7156" width="11.42578125" style="2" customWidth="1"/>
    <col min="7157" max="7157" width="14.28515625" style="2" customWidth="1"/>
    <col min="7158" max="7158" width="25" style="2" customWidth="1"/>
    <col min="7159" max="7160" width="11.42578125" style="2" customWidth="1"/>
    <col min="7161" max="7161" width="19.7109375" style="2" customWidth="1"/>
    <col min="7162" max="7162" width="11.42578125" style="2" customWidth="1"/>
    <col min="7163" max="7163" width="14.7109375" style="2" customWidth="1"/>
    <col min="7164" max="7170" width="11.42578125" style="2" customWidth="1"/>
    <col min="7171" max="7171" width="33.5703125" style="2" customWidth="1"/>
    <col min="7172" max="7405" width="11.42578125" style="2"/>
    <col min="7406" max="7406" width="15.7109375" style="2" customWidth="1"/>
    <col min="7407" max="7407" width="10.28515625" style="2" customWidth="1"/>
    <col min="7408" max="7408" width="16.42578125" style="2" customWidth="1"/>
    <col min="7409" max="7409" width="18.140625" style="2" customWidth="1"/>
    <col min="7410" max="7410" width="26.7109375" style="2" customWidth="1"/>
    <col min="7411" max="7412" width="11.42578125" style="2" customWidth="1"/>
    <col min="7413" max="7413" width="14.28515625" style="2" customWidth="1"/>
    <col min="7414" max="7414" width="25" style="2" customWidth="1"/>
    <col min="7415" max="7416" width="11.42578125" style="2" customWidth="1"/>
    <col min="7417" max="7417" width="19.7109375" style="2" customWidth="1"/>
    <col min="7418" max="7418" width="11.42578125" style="2" customWidth="1"/>
    <col min="7419" max="7419" width="14.7109375" style="2" customWidth="1"/>
    <col min="7420" max="7426" width="11.42578125" style="2" customWidth="1"/>
    <col min="7427" max="7427" width="33.5703125" style="2" customWidth="1"/>
    <col min="7428" max="7661" width="11.42578125" style="2"/>
    <col min="7662" max="7662" width="15.7109375" style="2" customWidth="1"/>
    <col min="7663" max="7663" width="10.28515625" style="2" customWidth="1"/>
    <col min="7664" max="7664" width="16.42578125" style="2" customWidth="1"/>
    <col min="7665" max="7665" width="18.140625" style="2" customWidth="1"/>
    <col min="7666" max="7666" width="26.7109375" style="2" customWidth="1"/>
    <col min="7667" max="7668" width="11.42578125" style="2" customWidth="1"/>
    <col min="7669" max="7669" width="14.28515625" style="2" customWidth="1"/>
    <col min="7670" max="7670" width="25" style="2" customWidth="1"/>
    <col min="7671" max="7672" width="11.42578125" style="2" customWidth="1"/>
    <col min="7673" max="7673" width="19.7109375" style="2" customWidth="1"/>
    <col min="7674" max="7674" width="11.42578125" style="2" customWidth="1"/>
    <col min="7675" max="7675" width="14.7109375" style="2" customWidth="1"/>
    <col min="7676" max="7682" width="11.42578125" style="2" customWidth="1"/>
    <col min="7683" max="7683" width="33.5703125" style="2" customWidth="1"/>
    <col min="7684" max="7917" width="11.42578125" style="2"/>
    <col min="7918" max="7918" width="15.7109375" style="2" customWidth="1"/>
    <col min="7919" max="7919" width="10.28515625" style="2" customWidth="1"/>
    <col min="7920" max="7920" width="16.42578125" style="2" customWidth="1"/>
    <col min="7921" max="7921" width="18.140625" style="2" customWidth="1"/>
    <col min="7922" max="7922" width="26.7109375" style="2" customWidth="1"/>
    <col min="7923" max="7924" width="11.42578125" style="2" customWidth="1"/>
    <col min="7925" max="7925" width="14.28515625" style="2" customWidth="1"/>
    <col min="7926" max="7926" width="25" style="2" customWidth="1"/>
    <col min="7927" max="7928" width="11.42578125" style="2" customWidth="1"/>
    <col min="7929" max="7929" width="19.7109375" style="2" customWidth="1"/>
    <col min="7930" max="7930" width="11.42578125" style="2" customWidth="1"/>
    <col min="7931" max="7931" width="14.7109375" style="2" customWidth="1"/>
    <col min="7932" max="7938" width="11.42578125" style="2" customWidth="1"/>
    <col min="7939" max="7939" width="33.5703125" style="2" customWidth="1"/>
    <col min="7940" max="8173" width="11.42578125" style="2"/>
    <col min="8174" max="8174" width="15.7109375" style="2" customWidth="1"/>
    <col min="8175" max="8175" width="10.28515625" style="2" customWidth="1"/>
    <col min="8176" max="8176" width="16.42578125" style="2" customWidth="1"/>
    <col min="8177" max="8177" width="18.140625" style="2" customWidth="1"/>
    <col min="8178" max="8178" width="26.7109375" style="2" customWidth="1"/>
    <col min="8179" max="8180" width="11.42578125" style="2" customWidth="1"/>
    <col min="8181" max="8181" width="14.28515625" style="2" customWidth="1"/>
    <col min="8182" max="8182" width="25" style="2" customWidth="1"/>
    <col min="8183" max="8184" width="11.42578125" style="2" customWidth="1"/>
    <col min="8185" max="8185" width="19.7109375" style="2" customWidth="1"/>
    <col min="8186" max="8186" width="11.42578125" style="2" customWidth="1"/>
    <col min="8187" max="8187" width="14.7109375" style="2" customWidth="1"/>
    <col min="8188" max="8194" width="11.42578125" style="2" customWidth="1"/>
    <col min="8195" max="8195" width="33.5703125" style="2" customWidth="1"/>
    <col min="8196" max="8429" width="11.42578125" style="2"/>
    <col min="8430" max="8430" width="15.7109375" style="2" customWidth="1"/>
    <col min="8431" max="8431" width="10.28515625" style="2" customWidth="1"/>
    <col min="8432" max="8432" width="16.42578125" style="2" customWidth="1"/>
    <col min="8433" max="8433" width="18.140625" style="2" customWidth="1"/>
    <col min="8434" max="8434" width="26.7109375" style="2" customWidth="1"/>
    <col min="8435" max="8436" width="11.42578125" style="2" customWidth="1"/>
    <col min="8437" max="8437" width="14.28515625" style="2" customWidth="1"/>
    <col min="8438" max="8438" width="25" style="2" customWidth="1"/>
    <col min="8439" max="8440" width="11.42578125" style="2" customWidth="1"/>
    <col min="8441" max="8441" width="19.7109375" style="2" customWidth="1"/>
    <col min="8442" max="8442" width="11.42578125" style="2" customWidth="1"/>
    <col min="8443" max="8443" width="14.7109375" style="2" customWidth="1"/>
    <col min="8444" max="8450" width="11.42578125" style="2" customWidth="1"/>
    <col min="8451" max="8451" width="33.5703125" style="2" customWidth="1"/>
    <col min="8452" max="8685" width="11.42578125" style="2"/>
    <col min="8686" max="8686" width="15.7109375" style="2" customWidth="1"/>
    <col min="8687" max="8687" width="10.28515625" style="2" customWidth="1"/>
    <col min="8688" max="8688" width="16.42578125" style="2" customWidth="1"/>
    <col min="8689" max="8689" width="18.140625" style="2" customWidth="1"/>
    <col min="8690" max="8690" width="26.7109375" style="2" customWidth="1"/>
    <col min="8691" max="8692" width="11.42578125" style="2" customWidth="1"/>
    <col min="8693" max="8693" width="14.28515625" style="2" customWidth="1"/>
    <col min="8694" max="8694" width="25" style="2" customWidth="1"/>
    <col min="8695" max="8696" width="11.42578125" style="2" customWidth="1"/>
    <col min="8697" max="8697" width="19.7109375" style="2" customWidth="1"/>
    <col min="8698" max="8698" width="11.42578125" style="2" customWidth="1"/>
    <col min="8699" max="8699" width="14.7109375" style="2" customWidth="1"/>
    <col min="8700" max="8706" width="11.42578125" style="2" customWidth="1"/>
    <col min="8707" max="8707" width="33.5703125" style="2" customWidth="1"/>
    <col min="8708" max="8941" width="11.42578125" style="2"/>
    <col min="8942" max="8942" width="15.7109375" style="2" customWidth="1"/>
    <col min="8943" max="8943" width="10.28515625" style="2" customWidth="1"/>
    <col min="8944" max="8944" width="16.42578125" style="2" customWidth="1"/>
    <col min="8945" max="8945" width="18.140625" style="2" customWidth="1"/>
    <col min="8946" max="8946" width="26.7109375" style="2" customWidth="1"/>
    <col min="8947" max="8948" width="11.42578125" style="2" customWidth="1"/>
    <col min="8949" max="8949" width="14.28515625" style="2" customWidth="1"/>
    <col min="8950" max="8950" width="25" style="2" customWidth="1"/>
    <col min="8951" max="8952" width="11.42578125" style="2" customWidth="1"/>
    <col min="8953" max="8953" width="19.7109375" style="2" customWidth="1"/>
    <col min="8954" max="8954" width="11.42578125" style="2" customWidth="1"/>
    <col min="8955" max="8955" width="14.7109375" style="2" customWidth="1"/>
    <col min="8956" max="8962" width="11.42578125" style="2" customWidth="1"/>
    <col min="8963" max="8963" width="33.5703125" style="2" customWidth="1"/>
    <col min="8964" max="9197" width="11.42578125" style="2"/>
    <col min="9198" max="9198" width="15.7109375" style="2" customWidth="1"/>
    <col min="9199" max="9199" width="10.28515625" style="2" customWidth="1"/>
    <col min="9200" max="9200" width="16.42578125" style="2" customWidth="1"/>
    <col min="9201" max="9201" width="18.140625" style="2" customWidth="1"/>
    <col min="9202" max="9202" width="26.7109375" style="2" customWidth="1"/>
    <col min="9203" max="9204" width="11.42578125" style="2" customWidth="1"/>
    <col min="9205" max="9205" width="14.28515625" style="2" customWidth="1"/>
    <col min="9206" max="9206" width="25" style="2" customWidth="1"/>
    <col min="9207" max="9208" width="11.42578125" style="2" customWidth="1"/>
    <col min="9209" max="9209" width="19.7109375" style="2" customWidth="1"/>
    <col min="9210" max="9210" width="11.42578125" style="2" customWidth="1"/>
    <col min="9211" max="9211" width="14.7109375" style="2" customWidth="1"/>
    <col min="9212" max="9218" width="11.42578125" style="2" customWidth="1"/>
    <col min="9219" max="9219" width="33.5703125" style="2" customWidth="1"/>
    <col min="9220" max="9453" width="11.42578125" style="2"/>
    <col min="9454" max="9454" width="15.7109375" style="2" customWidth="1"/>
    <col min="9455" max="9455" width="10.28515625" style="2" customWidth="1"/>
    <col min="9456" max="9456" width="16.42578125" style="2" customWidth="1"/>
    <col min="9457" max="9457" width="18.140625" style="2" customWidth="1"/>
    <col min="9458" max="9458" width="26.7109375" style="2" customWidth="1"/>
    <col min="9459" max="9460" width="11.42578125" style="2" customWidth="1"/>
    <col min="9461" max="9461" width="14.28515625" style="2" customWidth="1"/>
    <col min="9462" max="9462" width="25" style="2" customWidth="1"/>
    <col min="9463" max="9464" width="11.42578125" style="2" customWidth="1"/>
    <col min="9465" max="9465" width="19.7109375" style="2" customWidth="1"/>
    <col min="9466" max="9466" width="11.42578125" style="2" customWidth="1"/>
    <col min="9467" max="9467" width="14.7109375" style="2" customWidth="1"/>
    <col min="9468" max="9474" width="11.42578125" style="2" customWidth="1"/>
    <col min="9475" max="9475" width="33.5703125" style="2" customWidth="1"/>
    <col min="9476" max="9709" width="11.42578125" style="2"/>
    <col min="9710" max="9710" width="15.7109375" style="2" customWidth="1"/>
    <col min="9711" max="9711" width="10.28515625" style="2" customWidth="1"/>
    <col min="9712" max="9712" width="16.42578125" style="2" customWidth="1"/>
    <col min="9713" max="9713" width="18.140625" style="2" customWidth="1"/>
    <col min="9714" max="9714" width="26.7109375" style="2" customWidth="1"/>
    <col min="9715" max="9716" width="11.42578125" style="2" customWidth="1"/>
    <col min="9717" max="9717" width="14.28515625" style="2" customWidth="1"/>
    <col min="9718" max="9718" width="25" style="2" customWidth="1"/>
    <col min="9719" max="9720" width="11.42578125" style="2" customWidth="1"/>
    <col min="9721" max="9721" width="19.7109375" style="2" customWidth="1"/>
    <col min="9722" max="9722" width="11.42578125" style="2" customWidth="1"/>
    <col min="9723" max="9723" width="14.7109375" style="2" customWidth="1"/>
    <col min="9724" max="9730" width="11.42578125" style="2" customWidth="1"/>
    <col min="9731" max="9731" width="33.5703125" style="2" customWidth="1"/>
    <col min="9732" max="9965" width="11.42578125" style="2"/>
    <col min="9966" max="9966" width="15.7109375" style="2" customWidth="1"/>
    <col min="9967" max="9967" width="10.28515625" style="2" customWidth="1"/>
    <col min="9968" max="9968" width="16.42578125" style="2" customWidth="1"/>
    <col min="9969" max="9969" width="18.140625" style="2" customWidth="1"/>
    <col min="9970" max="9970" width="26.7109375" style="2" customWidth="1"/>
    <col min="9971" max="9972" width="11.42578125" style="2" customWidth="1"/>
    <col min="9973" max="9973" width="14.28515625" style="2" customWidth="1"/>
    <col min="9974" max="9974" width="25" style="2" customWidth="1"/>
    <col min="9975" max="9976" width="11.42578125" style="2" customWidth="1"/>
    <col min="9977" max="9977" width="19.7109375" style="2" customWidth="1"/>
    <col min="9978" max="9978" width="11.42578125" style="2" customWidth="1"/>
    <col min="9979" max="9979" width="14.7109375" style="2" customWidth="1"/>
    <col min="9980" max="9986" width="11.42578125" style="2" customWidth="1"/>
    <col min="9987" max="9987" width="33.5703125" style="2" customWidth="1"/>
    <col min="9988" max="10221" width="11.42578125" style="2"/>
    <col min="10222" max="10222" width="15.7109375" style="2" customWidth="1"/>
    <col min="10223" max="10223" width="10.28515625" style="2" customWidth="1"/>
    <col min="10224" max="10224" width="16.42578125" style="2" customWidth="1"/>
    <col min="10225" max="10225" width="18.140625" style="2" customWidth="1"/>
    <col min="10226" max="10226" width="26.7109375" style="2" customWidth="1"/>
    <col min="10227" max="10228" width="11.42578125" style="2" customWidth="1"/>
    <col min="10229" max="10229" width="14.28515625" style="2" customWidth="1"/>
    <col min="10230" max="10230" width="25" style="2" customWidth="1"/>
    <col min="10231" max="10232" width="11.42578125" style="2" customWidth="1"/>
    <col min="10233" max="10233" width="19.7109375" style="2" customWidth="1"/>
    <col min="10234" max="10234" width="11.42578125" style="2" customWidth="1"/>
    <col min="10235" max="10235" width="14.7109375" style="2" customWidth="1"/>
    <col min="10236" max="10242" width="11.42578125" style="2" customWidth="1"/>
    <col min="10243" max="10243" width="33.5703125" style="2" customWidth="1"/>
    <col min="10244" max="10477" width="11.42578125" style="2"/>
    <col min="10478" max="10478" width="15.7109375" style="2" customWidth="1"/>
    <col min="10479" max="10479" width="10.28515625" style="2" customWidth="1"/>
    <col min="10480" max="10480" width="16.42578125" style="2" customWidth="1"/>
    <col min="10481" max="10481" width="18.140625" style="2" customWidth="1"/>
    <col min="10482" max="10482" width="26.7109375" style="2" customWidth="1"/>
    <col min="10483" max="10484" width="11.42578125" style="2" customWidth="1"/>
    <col min="10485" max="10485" width="14.28515625" style="2" customWidth="1"/>
    <col min="10486" max="10486" width="25" style="2" customWidth="1"/>
    <col min="10487" max="10488" width="11.42578125" style="2" customWidth="1"/>
    <col min="10489" max="10489" width="19.7109375" style="2" customWidth="1"/>
    <col min="10490" max="10490" width="11.42578125" style="2" customWidth="1"/>
    <col min="10491" max="10491" width="14.7109375" style="2" customWidth="1"/>
    <col min="10492" max="10498" width="11.42578125" style="2" customWidth="1"/>
    <col min="10499" max="10499" width="33.5703125" style="2" customWidth="1"/>
    <col min="10500" max="10733" width="11.42578125" style="2"/>
    <col min="10734" max="10734" width="15.7109375" style="2" customWidth="1"/>
    <col min="10735" max="10735" width="10.28515625" style="2" customWidth="1"/>
    <col min="10736" max="10736" width="16.42578125" style="2" customWidth="1"/>
    <col min="10737" max="10737" width="18.140625" style="2" customWidth="1"/>
    <col min="10738" max="10738" width="26.7109375" style="2" customWidth="1"/>
    <col min="10739" max="10740" width="11.42578125" style="2" customWidth="1"/>
    <col min="10741" max="10741" width="14.28515625" style="2" customWidth="1"/>
    <col min="10742" max="10742" width="25" style="2" customWidth="1"/>
    <col min="10743" max="10744" width="11.42578125" style="2" customWidth="1"/>
    <col min="10745" max="10745" width="19.7109375" style="2" customWidth="1"/>
    <col min="10746" max="10746" width="11.42578125" style="2" customWidth="1"/>
    <col min="10747" max="10747" width="14.7109375" style="2" customWidth="1"/>
    <col min="10748" max="10754" width="11.42578125" style="2" customWidth="1"/>
    <col min="10755" max="10755" width="33.5703125" style="2" customWidth="1"/>
    <col min="10756" max="10989" width="11.42578125" style="2"/>
    <col min="10990" max="10990" width="15.7109375" style="2" customWidth="1"/>
    <col min="10991" max="10991" width="10.28515625" style="2" customWidth="1"/>
    <col min="10992" max="10992" width="16.42578125" style="2" customWidth="1"/>
    <col min="10993" max="10993" width="18.140625" style="2" customWidth="1"/>
    <col min="10994" max="10994" width="26.7109375" style="2" customWidth="1"/>
    <col min="10995" max="10996" width="11.42578125" style="2" customWidth="1"/>
    <col min="10997" max="10997" width="14.28515625" style="2" customWidth="1"/>
    <col min="10998" max="10998" width="25" style="2" customWidth="1"/>
    <col min="10999" max="11000" width="11.42578125" style="2" customWidth="1"/>
    <col min="11001" max="11001" width="19.7109375" style="2" customWidth="1"/>
    <col min="11002" max="11002" width="11.42578125" style="2" customWidth="1"/>
    <col min="11003" max="11003" width="14.7109375" style="2" customWidth="1"/>
    <col min="11004" max="11010" width="11.42578125" style="2" customWidth="1"/>
    <col min="11011" max="11011" width="33.5703125" style="2" customWidth="1"/>
    <col min="11012" max="11245" width="11.42578125" style="2"/>
    <col min="11246" max="11246" width="15.7109375" style="2" customWidth="1"/>
    <col min="11247" max="11247" width="10.28515625" style="2" customWidth="1"/>
    <col min="11248" max="11248" width="16.42578125" style="2" customWidth="1"/>
    <col min="11249" max="11249" width="18.140625" style="2" customWidth="1"/>
    <col min="11250" max="11250" width="26.7109375" style="2" customWidth="1"/>
    <col min="11251" max="11252" width="11.42578125" style="2" customWidth="1"/>
    <col min="11253" max="11253" width="14.28515625" style="2" customWidth="1"/>
    <col min="11254" max="11254" width="25" style="2" customWidth="1"/>
    <col min="11255" max="11256" width="11.42578125" style="2" customWidth="1"/>
    <col min="11257" max="11257" width="19.7109375" style="2" customWidth="1"/>
    <col min="11258" max="11258" width="11.42578125" style="2" customWidth="1"/>
    <col min="11259" max="11259" width="14.7109375" style="2" customWidth="1"/>
    <col min="11260" max="11266" width="11.42578125" style="2" customWidth="1"/>
    <col min="11267" max="11267" width="33.5703125" style="2" customWidth="1"/>
    <col min="11268" max="11501" width="11.42578125" style="2"/>
    <col min="11502" max="11502" width="15.7109375" style="2" customWidth="1"/>
    <col min="11503" max="11503" width="10.28515625" style="2" customWidth="1"/>
    <col min="11504" max="11504" width="16.42578125" style="2" customWidth="1"/>
    <col min="11505" max="11505" width="18.140625" style="2" customWidth="1"/>
    <col min="11506" max="11506" width="26.7109375" style="2" customWidth="1"/>
    <col min="11507" max="11508" width="11.42578125" style="2" customWidth="1"/>
    <col min="11509" max="11509" width="14.28515625" style="2" customWidth="1"/>
    <col min="11510" max="11510" width="25" style="2" customWidth="1"/>
    <col min="11511" max="11512" width="11.42578125" style="2" customWidth="1"/>
    <col min="11513" max="11513" width="19.7109375" style="2" customWidth="1"/>
    <col min="11514" max="11514" width="11.42578125" style="2" customWidth="1"/>
    <col min="11515" max="11515" width="14.7109375" style="2" customWidth="1"/>
    <col min="11516" max="11522" width="11.42578125" style="2" customWidth="1"/>
    <col min="11523" max="11523" width="33.5703125" style="2" customWidth="1"/>
    <col min="11524" max="11757" width="11.42578125" style="2"/>
    <col min="11758" max="11758" width="15.7109375" style="2" customWidth="1"/>
    <col min="11759" max="11759" width="10.28515625" style="2" customWidth="1"/>
    <col min="11760" max="11760" width="16.42578125" style="2" customWidth="1"/>
    <col min="11761" max="11761" width="18.140625" style="2" customWidth="1"/>
    <col min="11762" max="11762" width="26.7109375" style="2" customWidth="1"/>
    <col min="11763" max="11764" width="11.42578125" style="2" customWidth="1"/>
    <col min="11765" max="11765" width="14.28515625" style="2" customWidth="1"/>
    <col min="11766" max="11766" width="25" style="2" customWidth="1"/>
    <col min="11767" max="11768" width="11.42578125" style="2" customWidth="1"/>
    <col min="11769" max="11769" width="19.7109375" style="2" customWidth="1"/>
    <col min="11770" max="11770" width="11.42578125" style="2" customWidth="1"/>
    <col min="11771" max="11771" width="14.7109375" style="2" customWidth="1"/>
    <col min="11772" max="11778" width="11.42578125" style="2" customWidth="1"/>
    <col min="11779" max="11779" width="33.5703125" style="2" customWidth="1"/>
    <col min="11780" max="12013" width="11.42578125" style="2"/>
    <col min="12014" max="12014" width="15.7109375" style="2" customWidth="1"/>
    <col min="12015" max="12015" width="10.28515625" style="2" customWidth="1"/>
    <col min="12016" max="12016" width="16.42578125" style="2" customWidth="1"/>
    <col min="12017" max="12017" width="18.140625" style="2" customWidth="1"/>
    <col min="12018" max="12018" width="26.7109375" style="2" customWidth="1"/>
    <col min="12019" max="12020" width="11.42578125" style="2" customWidth="1"/>
    <col min="12021" max="12021" width="14.28515625" style="2" customWidth="1"/>
    <col min="12022" max="12022" width="25" style="2" customWidth="1"/>
    <col min="12023" max="12024" width="11.42578125" style="2" customWidth="1"/>
    <col min="12025" max="12025" width="19.7109375" style="2" customWidth="1"/>
    <col min="12026" max="12026" width="11.42578125" style="2" customWidth="1"/>
    <col min="12027" max="12027" width="14.7109375" style="2" customWidth="1"/>
    <col min="12028" max="12034" width="11.42578125" style="2" customWidth="1"/>
    <col min="12035" max="12035" width="33.5703125" style="2" customWidth="1"/>
    <col min="12036" max="12269" width="11.42578125" style="2"/>
    <col min="12270" max="12270" width="15.7109375" style="2" customWidth="1"/>
    <col min="12271" max="12271" width="10.28515625" style="2" customWidth="1"/>
    <col min="12272" max="12272" width="16.42578125" style="2" customWidth="1"/>
    <col min="12273" max="12273" width="18.140625" style="2" customWidth="1"/>
    <col min="12274" max="12274" width="26.7109375" style="2" customWidth="1"/>
    <col min="12275" max="12276" width="11.42578125" style="2" customWidth="1"/>
    <col min="12277" max="12277" width="14.28515625" style="2" customWidth="1"/>
    <col min="12278" max="12278" width="25" style="2" customWidth="1"/>
    <col min="12279" max="12280" width="11.42578125" style="2" customWidth="1"/>
    <col min="12281" max="12281" width="19.7109375" style="2" customWidth="1"/>
    <col min="12282" max="12282" width="11.42578125" style="2" customWidth="1"/>
    <col min="12283" max="12283" width="14.7109375" style="2" customWidth="1"/>
    <col min="12284" max="12290" width="11.42578125" style="2" customWidth="1"/>
    <col min="12291" max="12291" width="33.5703125" style="2" customWidth="1"/>
    <col min="12292" max="12525" width="11.42578125" style="2"/>
    <col min="12526" max="12526" width="15.7109375" style="2" customWidth="1"/>
    <col min="12527" max="12527" width="10.28515625" style="2" customWidth="1"/>
    <col min="12528" max="12528" width="16.42578125" style="2" customWidth="1"/>
    <col min="12529" max="12529" width="18.140625" style="2" customWidth="1"/>
    <col min="12530" max="12530" width="26.7109375" style="2" customWidth="1"/>
    <col min="12531" max="12532" width="11.42578125" style="2" customWidth="1"/>
    <col min="12533" max="12533" width="14.28515625" style="2" customWidth="1"/>
    <col min="12534" max="12534" width="25" style="2" customWidth="1"/>
    <col min="12535" max="12536" width="11.42578125" style="2" customWidth="1"/>
    <col min="12537" max="12537" width="19.7109375" style="2" customWidth="1"/>
    <col min="12538" max="12538" width="11.42578125" style="2" customWidth="1"/>
    <col min="12539" max="12539" width="14.7109375" style="2" customWidth="1"/>
    <col min="12540" max="12546" width="11.42578125" style="2" customWidth="1"/>
    <col min="12547" max="12547" width="33.5703125" style="2" customWidth="1"/>
    <col min="12548" max="12781" width="11.42578125" style="2"/>
    <col min="12782" max="12782" width="15.7109375" style="2" customWidth="1"/>
    <col min="12783" max="12783" width="10.28515625" style="2" customWidth="1"/>
    <col min="12784" max="12784" width="16.42578125" style="2" customWidth="1"/>
    <col min="12785" max="12785" width="18.140625" style="2" customWidth="1"/>
    <col min="12786" max="12786" width="26.7109375" style="2" customWidth="1"/>
    <col min="12787" max="12788" width="11.42578125" style="2" customWidth="1"/>
    <col min="12789" max="12789" width="14.28515625" style="2" customWidth="1"/>
    <col min="12790" max="12790" width="25" style="2" customWidth="1"/>
    <col min="12791" max="12792" width="11.42578125" style="2" customWidth="1"/>
    <col min="12793" max="12793" width="19.7109375" style="2" customWidth="1"/>
    <col min="12794" max="12794" width="11.42578125" style="2" customWidth="1"/>
    <col min="12795" max="12795" width="14.7109375" style="2" customWidth="1"/>
    <col min="12796" max="12802" width="11.42578125" style="2" customWidth="1"/>
    <col min="12803" max="12803" width="33.5703125" style="2" customWidth="1"/>
    <col min="12804" max="13037" width="11.42578125" style="2"/>
    <col min="13038" max="13038" width="15.7109375" style="2" customWidth="1"/>
    <col min="13039" max="13039" width="10.28515625" style="2" customWidth="1"/>
    <col min="13040" max="13040" width="16.42578125" style="2" customWidth="1"/>
    <col min="13041" max="13041" width="18.140625" style="2" customWidth="1"/>
    <col min="13042" max="13042" width="26.7109375" style="2" customWidth="1"/>
    <col min="13043" max="13044" width="11.42578125" style="2" customWidth="1"/>
    <col min="13045" max="13045" width="14.28515625" style="2" customWidth="1"/>
    <col min="13046" max="13046" width="25" style="2" customWidth="1"/>
    <col min="13047" max="13048" width="11.42578125" style="2" customWidth="1"/>
    <col min="13049" max="13049" width="19.7109375" style="2" customWidth="1"/>
    <col min="13050" max="13050" width="11.42578125" style="2" customWidth="1"/>
    <col min="13051" max="13051" width="14.7109375" style="2" customWidth="1"/>
    <col min="13052" max="13058" width="11.42578125" style="2" customWidth="1"/>
    <col min="13059" max="13059" width="33.5703125" style="2" customWidth="1"/>
    <col min="13060" max="13293" width="11.42578125" style="2"/>
    <col min="13294" max="13294" width="15.7109375" style="2" customWidth="1"/>
    <col min="13295" max="13295" width="10.28515625" style="2" customWidth="1"/>
    <col min="13296" max="13296" width="16.42578125" style="2" customWidth="1"/>
    <col min="13297" max="13297" width="18.140625" style="2" customWidth="1"/>
    <col min="13298" max="13298" width="26.7109375" style="2" customWidth="1"/>
    <col min="13299" max="13300" width="11.42578125" style="2" customWidth="1"/>
    <col min="13301" max="13301" width="14.28515625" style="2" customWidth="1"/>
    <col min="13302" max="13302" width="25" style="2" customWidth="1"/>
    <col min="13303" max="13304" width="11.42578125" style="2" customWidth="1"/>
    <col min="13305" max="13305" width="19.7109375" style="2" customWidth="1"/>
    <col min="13306" max="13306" width="11.42578125" style="2" customWidth="1"/>
    <col min="13307" max="13307" width="14.7109375" style="2" customWidth="1"/>
    <col min="13308" max="13314" width="11.42578125" style="2" customWidth="1"/>
    <col min="13315" max="13315" width="33.5703125" style="2" customWidth="1"/>
    <col min="13316" max="13549" width="11.42578125" style="2"/>
    <col min="13550" max="13550" width="15.7109375" style="2" customWidth="1"/>
    <col min="13551" max="13551" width="10.28515625" style="2" customWidth="1"/>
    <col min="13552" max="13552" width="16.42578125" style="2" customWidth="1"/>
    <col min="13553" max="13553" width="18.140625" style="2" customWidth="1"/>
    <col min="13554" max="13554" width="26.7109375" style="2" customWidth="1"/>
    <col min="13555" max="13556" width="11.42578125" style="2" customWidth="1"/>
    <col min="13557" max="13557" width="14.28515625" style="2" customWidth="1"/>
    <col min="13558" max="13558" width="25" style="2" customWidth="1"/>
    <col min="13559" max="13560" width="11.42578125" style="2" customWidth="1"/>
    <col min="13561" max="13561" width="19.7109375" style="2" customWidth="1"/>
    <col min="13562" max="13562" width="11.42578125" style="2" customWidth="1"/>
    <col min="13563" max="13563" width="14.7109375" style="2" customWidth="1"/>
    <col min="13564" max="13570" width="11.42578125" style="2" customWidth="1"/>
    <col min="13571" max="13571" width="33.5703125" style="2" customWidth="1"/>
    <col min="13572" max="13805" width="11.42578125" style="2"/>
    <col min="13806" max="13806" width="15.7109375" style="2" customWidth="1"/>
    <col min="13807" max="13807" width="10.28515625" style="2" customWidth="1"/>
    <col min="13808" max="13808" width="16.42578125" style="2" customWidth="1"/>
    <col min="13809" max="13809" width="18.140625" style="2" customWidth="1"/>
    <col min="13810" max="13810" width="26.7109375" style="2" customWidth="1"/>
    <col min="13811" max="13812" width="11.42578125" style="2" customWidth="1"/>
    <col min="13813" max="13813" width="14.28515625" style="2" customWidth="1"/>
    <col min="13814" max="13814" width="25" style="2" customWidth="1"/>
    <col min="13815" max="13816" width="11.42578125" style="2" customWidth="1"/>
    <col min="13817" max="13817" width="19.7109375" style="2" customWidth="1"/>
    <col min="13818" max="13818" width="11.42578125" style="2" customWidth="1"/>
    <col min="13819" max="13819" width="14.7109375" style="2" customWidth="1"/>
    <col min="13820" max="13826" width="11.42578125" style="2" customWidth="1"/>
    <col min="13827" max="13827" width="33.5703125" style="2" customWidth="1"/>
    <col min="13828" max="14061" width="11.42578125" style="2"/>
    <col min="14062" max="14062" width="15.7109375" style="2" customWidth="1"/>
    <col min="14063" max="14063" width="10.28515625" style="2" customWidth="1"/>
    <col min="14064" max="14064" width="16.42578125" style="2" customWidth="1"/>
    <col min="14065" max="14065" width="18.140625" style="2" customWidth="1"/>
    <col min="14066" max="14066" width="26.7109375" style="2" customWidth="1"/>
    <col min="14067" max="14068" width="11.42578125" style="2" customWidth="1"/>
    <col min="14069" max="14069" width="14.28515625" style="2" customWidth="1"/>
    <col min="14070" max="14070" width="25" style="2" customWidth="1"/>
    <col min="14071" max="14072" width="11.42578125" style="2" customWidth="1"/>
    <col min="14073" max="14073" width="19.7109375" style="2" customWidth="1"/>
    <col min="14074" max="14074" width="11.42578125" style="2" customWidth="1"/>
    <col min="14075" max="14075" width="14.7109375" style="2" customWidth="1"/>
    <col min="14076" max="14082" width="11.42578125" style="2" customWidth="1"/>
    <col min="14083" max="14083" width="33.5703125" style="2" customWidth="1"/>
    <col min="14084" max="14317" width="11.42578125" style="2"/>
    <col min="14318" max="14318" width="15.7109375" style="2" customWidth="1"/>
    <col min="14319" max="14319" width="10.28515625" style="2" customWidth="1"/>
    <col min="14320" max="14320" width="16.42578125" style="2" customWidth="1"/>
    <col min="14321" max="14321" width="18.140625" style="2" customWidth="1"/>
    <col min="14322" max="14322" width="26.7109375" style="2" customWidth="1"/>
    <col min="14323" max="14324" width="11.42578125" style="2" customWidth="1"/>
    <col min="14325" max="14325" width="14.28515625" style="2" customWidth="1"/>
    <col min="14326" max="14326" width="25" style="2" customWidth="1"/>
    <col min="14327" max="14328" width="11.42578125" style="2" customWidth="1"/>
    <col min="14329" max="14329" width="19.7109375" style="2" customWidth="1"/>
    <col min="14330" max="14330" width="11.42578125" style="2" customWidth="1"/>
    <col min="14331" max="14331" width="14.7109375" style="2" customWidth="1"/>
    <col min="14332" max="14338" width="11.42578125" style="2" customWidth="1"/>
    <col min="14339" max="14339" width="33.5703125" style="2" customWidth="1"/>
    <col min="14340" max="14573" width="11.42578125" style="2"/>
    <col min="14574" max="14574" width="15.7109375" style="2" customWidth="1"/>
    <col min="14575" max="14575" width="10.28515625" style="2" customWidth="1"/>
    <col min="14576" max="14576" width="16.42578125" style="2" customWidth="1"/>
    <col min="14577" max="14577" width="18.140625" style="2" customWidth="1"/>
    <col min="14578" max="14578" width="26.7109375" style="2" customWidth="1"/>
    <col min="14579" max="14580" width="11.42578125" style="2" customWidth="1"/>
    <col min="14581" max="14581" width="14.28515625" style="2" customWidth="1"/>
    <col min="14582" max="14582" width="25" style="2" customWidth="1"/>
    <col min="14583" max="14584" width="11.42578125" style="2" customWidth="1"/>
    <col min="14585" max="14585" width="19.7109375" style="2" customWidth="1"/>
    <col min="14586" max="14586" width="11.42578125" style="2" customWidth="1"/>
    <col min="14587" max="14587" width="14.7109375" style="2" customWidth="1"/>
    <col min="14588" max="14594" width="11.42578125" style="2" customWidth="1"/>
    <col min="14595" max="14595" width="33.5703125" style="2" customWidth="1"/>
    <col min="14596" max="14829" width="11.42578125" style="2"/>
    <col min="14830" max="14830" width="15.7109375" style="2" customWidth="1"/>
    <col min="14831" max="14831" width="10.28515625" style="2" customWidth="1"/>
    <col min="14832" max="14832" width="16.42578125" style="2" customWidth="1"/>
    <col min="14833" max="14833" width="18.140625" style="2" customWidth="1"/>
    <col min="14834" max="14834" width="26.7109375" style="2" customWidth="1"/>
    <col min="14835" max="14836" width="11.42578125" style="2" customWidth="1"/>
    <col min="14837" max="14837" width="14.28515625" style="2" customWidth="1"/>
    <col min="14838" max="14838" width="25" style="2" customWidth="1"/>
    <col min="14839" max="14840" width="11.42578125" style="2" customWidth="1"/>
    <col min="14841" max="14841" width="19.7109375" style="2" customWidth="1"/>
    <col min="14842" max="14842" width="11.42578125" style="2" customWidth="1"/>
    <col min="14843" max="14843" width="14.7109375" style="2" customWidth="1"/>
    <col min="14844" max="14850" width="11.42578125" style="2" customWidth="1"/>
    <col min="14851" max="14851" width="33.5703125" style="2" customWidth="1"/>
    <col min="14852" max="15085" width="11.42578125" style="2"/>
    <col min="15086" max="15086" width="15.7109375" style="2" customWidth="1"/>
    <col min="15087" max="15087" width="10.28515625" style="2" customWidth="1"/>
    <col min="15088" max="15088" width="16.42578125" style="2" customWidth="1"/>
    <col min="15089" max="15089" width="18.140625" style="2" customWidth="1"/>
    <col min="15090" max="15090" width="26.7109375" style="2" customWidth="1"/>
    <col min="15091" max="15092" width="11.42578125" style="2" customWidth="1"/>
    <col min="15093" max="15093" width="14.28515625" style="2" customWidth="1"/>
    <col min="15094" max="15094" width="25" style="2" customWidth="1"/>
    <col min="15095" max="15096" width="11.42578125" style="2" customWidth="1"/>
    <col min="15097" max="15097" width="19.7109375" style="2" customWidth="1"/>
    <col min="15098" max="15098" width="11.42578125" style="2" customWidth="1"/>
    <col min="15099" max="15099" width="14.7109375" style="2" customWidth="1"/>
    <col min="15100" max="15106" width="11.42578125" style="2" customWidth="1"/>
    <col min="15107" max="15107" width="33.5703125" style="2" customWidth="1"/>
    <col min="15108" max="15341" width="11.42578125" style="2"/>
    <col min="15342" max="15342" width="15.7109375" style="2" customWidth="1"/>
    <col min="15343" max="15343" width="10.28515625" style="2" customWidth="1"/>
    <col min="15344" max="15344" width="16.42578125" style="2" customWidth="1"/>
    <col min="15345" max="15345" width="18.140625" style="2" customWidth="1"/>
    <col min="15346" max="15346" width="26.7109375" style="2" customWidth="1"/>
    <col min="15347" max="15348" width="11.42578125" style="2" customWidth="1"/>
    <col min="15349" max="15349" width="14.28515625" style="2" customWidth="1"/>
    <col min="15350" max="15350" width="25" style="2" customWidth="1"/>
    <col min="15351" max="15352" width="11.42578125" style="2" customWidth="1"/>
    <col min="15353" max="15353" width="19.7109375" style="2" customWidth="1"/>
    <col min="15354" max="15354" width="11.42578125" style="2" customWidth="1"/>
    <col min="15355" max="15355" width="14.7109375" style="2" customWidth="1"/>
    <col min="15356" max="15362" width="11.42578125" style="2" customWidth="1"/>
    <col min="15363" max="15363" width="33.5703125" style="2" customWidth="1"/>
    <col min="15364" max="15597" width="11.42578125" style="2"/>
    <col min="15598" max="15598" width="15.7109375" style="2" customWidth="1"/>
    <col min="15599" max="15599" width="10.28515625" style="2" customWidth="1"/>
    <col min="15600" max="15600" width="16.42578125" style="2" customWidth="1"/>
    <col min="15601" max="15601" width="18.140625" style="2" customWidth="1"/>
    <col min="15602" max="15602" width="26.7109375" style="2" customWidth="1"/>
    <col min="15603" max="15604" width="11.42578125" style="2" customWidth="1"/>
    <col min="15605" max="15605" width="14.28515625" style="2" customWidth="1"/>
    <col min="15606" max="15606" width="25" style="2" customWidth="1"/>
    <col min="15607" max="15608" width="11.42578125" style="2" customWidth="1"/>
    <col min="15609" max="15609" width="19.7109375" style="2" customWidth="1"/>
    <col min="15610" max="15610" width="11.42578125" style="2" customWidth="1"/>
    <col min="15611" max="15611" width="14.7109375" style="2" customWidth="1"/>
    <col min="15612" max="15618" width="11.42578125" style="2" customWidth="1"/>
    <col min="15619" max="15619" width="33.5703125" style="2" customWidth="1"/>
    <col min="15620" max="15853" width="11.42578125" style="2"/>
    <col min="15854" max="15854" width="15.7109375" style="2" customWidth="1"/>
    <col min="15855" max="15855" width="10.28515625" style="2" customWidth="1"/>
    <col min="15856" max="15856" width="16.42578125" style="2" customWidth="1"/>
    <col min="15857" max="15857" width="18.140625" style="2" customWidth="1"/>
    <col min="15858" max="15858" width="26.7109375" style="2" customWidth="1"/>
    <col min="15859" max="15860" width="11.42578125" style="2" customWidth="1"/>
    <col min="15861" max="15861" width="14.28515625" style="2" customWidth="1"/>
    <col min="15862" max="15862" width="25" style="2" customWidth="1"/>
    <col min="15863" max="15864" width="11.42578125" style="2" customWidth="1"/>
    <col min="15865" max="15865" width="19.7109375" style="2" customWidth="1"/>
    <col min="15866" max="15866" width="11.42578125" style="2" customWidth="1"/>
    <col min="15867" max="15867" width="14.7109375" style="2" customWidth="1"/>
    <col min="15868" max="15874" width="11.42578125" style="2" customWidth="1"/>
    <col min="15875" max="15875" width="33.5703125" style="2" customWidth="1"/>
    <col min="15876" max="16109" width="11.42578125" style="2"/>
    <col min="16110" max="16110" width="15.7109375" style="2" customWidth="1"/>
    <col min="16111" max="16111" width="10.28515625" style="2" customWidth="1"/>
    <col min="16112" max="16112" width="16.42578125" style="2" customWidth="1"/>
    <col min="16113" max="16113" width="18.140625" style="2" customWidth="1"/>
    <col min="16114" max="16114" width="26.7109375" style="2" customWidth="1"/>
    <col min="16115" max="16116" width="11.42578125" style="2" customWidth="1"/>
    <col min="16117" max="16117" width="14.28515625" style="2" customWidth="1"/>
    <col min="16118" max="16118" width="25" style="2" customWidth="1"/>
    <col min="16119" max="16120" width="11.42578125" style="2" customWidth="1"/>
    <col min="16121" max="16121" width="19.7109375" style="2" customWidth="1"/>
    <col min="16122" max="16122" width="11.42578125" style="2" customWidth="1"/>
    <col min="16123" max="16123" width="14.7109375" style="2" customWidth="1"/>
    <col min="16124" max="16130" width="11.42578125" style="2" customWidth="1"/>
    <col min="16131" max="16131" width="33.5703125" style="2" customWidth="1"/>
    <col min="16132" max="16384" width="11.42578125" style="2"/>
  </cols>
  <sheetData>
    <row r="1" spans="2:5" ht="13.5" thickBot="1"/>
    <row r="2" spans="2:5" ht="15.75" thickBot="1">
      <c r="B2" s="228" t="s">
        <v>941</v>
      </c>
    </row>
    <row r="3" spans="2:5" ht="13.5" thickBot="1">
      <c r="C3" s="20"/>
      <c r="D3" s="20"/>
      <c r="E3" s="20"/>
    </row>
    <row r="4" spans="2:5" ht="35.25" customHeight="1" thickBot="1">
      <c r="C4" s="1192" t="s">
        <v>867</v>
      </c>
      <c r="D4" s="1193"/>
      <c r="E4" s="1194"/>
    </row>
    <row r="5" spans="2:5" ht="15.75" customHeight="1" thickBot="1">
      <c r="C5" s="150" t="s">
        <v>403</v>
      </c>
      <c r="D5" s="1195" t="s">
        <v>404</v>
      </c>
      <c r="E5" s="1196"/>
    </row>
    <row r="6" spans="2:5" ht="15" customHeight="1">
      <c r="C6" s="1179" t="s">
        <v>405</v>
      </c>
      <c r="D6" s="1197" t="s">
        <v>406</v>
      </c>
      <c r="E6" s="1198"/>
    </row>
    <row r="7" spans="2:5" ht="15" customHeight="1">
      <c r="C7" s="1180"/>
      <c r="D7" s="1184" t="s">
        <v>407</v>
      </c>
      <c r="E7" s="1185"/>
    </row>
    <row r="8" spans="2:5" ht="15" customHeight="1">
      <c r="C8" s="1180"/>
      <c r="D8" s="1184" t="s">
        <v>408</v>
      </c>
      <c r="E8" s="1185"/>
    </row>
    <row r="9" spans="2:5" ht="15" customHeight="1">
      <c r="C9" s="1180"/>
      <c r="D9" s="1184" t="s">
        <v>409</v>
      </c>
      <c r="E9" s="1185"/>
    </row>
    <row r="10" spans="2:5" ht="15" customHeight="1">
      <c r="C10" s="1180"/>
      <c r="D10" s="1184" t="s">
        <v>410</v>
      </c>
      <c r="E10" s="1185"/>
    </row>
    <row r="11" spans="2:5" ht="15" customHeight="1" thickBot="1">
      <c r="C11" s="1181"/>
      <c r="D11" s="1186" t="s">
        <v>411</v>
      </c>
      <c r="E11" s="1187"/>
    </row>
    <row r="12" spans="2:5" ht="15" customHeight="1">
      <c r="C12" s="1179" t="s">
        <v>412</v>
      </c>
      <c r="D12" s="1182" t="s">
        <v>413</v>
      </c>
      <c r="E12" s="1183"/>
    </row>
    <row r="13" spans="2:5" ht="15" customHeight="1">
      <c r="C13" s="1180"/>
      <c r="D13" s="1184" t="s">
        <v>414</v>
      </c>
      <c r="E13" s="1185"/>
    </row>
    <row r="14" spans="2:5" ht="15" customHeight="1">
      <c r="C14" s="1180"/>
      <c r="D14" s="1184" t="s">
        <v>415</v>
      </c>
      <c r="E14" s="1185"/>
    </row>
    <row r="15" spans="2:5" ht="15" customHeight="1">
      <c r="C15" s="1180"/>
      <c r="D15" s="1184" t="s">
        <v>416</v>
      </c>
      <c r="E15" s="1185"/>
    </row>
    <row r="16" spans="2:5" ht="15" customHeight="1" thickBot="1">
      <c r="C16" s="1181"/>
      <c r="D16" s="1186" t="s">
        <v>417</v>
      </c>
      <c r="E16" s="1187"/>
    </row>
    <row r="17" spans="3:5" ht="15" customHeight="1">
      <c r="C17" s="1179" t="s">
        <v>418</v>
      </c>
      <c r="D17" s="1182" t="s">
        <v>419</v>
      </c>
      <c r="E17" s="1183"/>
    </row>
    <row r="18" spans="3:5" ht="15" customHeight="1">
      <c r="C18" s="1180"/>
      <c r="D18" s="1184" t="s">
        <v>420</v>
      </c>
      <c r="E18" s="1185"/>
    </row>
    <row r="19" spans="3:5" ht="15" customHeight="1" thickBot="1">
      <c r="C19" s="1181"/>
      <c r="D19" s="1186" t="s">
        <v>421</v>
      </c>
      <c r="E19" s="1187"/>
    </row>
    <row r="20" spans="3:5" ht="15" customHeight="1">
      <c r="C20" s="1179" t="s">
        <v>422</v>
      </c>
      <c r="D20" s="1182" t="s">
        <v>423</v>
      </c>
      <c r="E20" s="1183"/>
    </row>
    <row r="21" spans="3:5" ht="15" customHeight="1">
      <c r="C21" s="1180"/>
      <c r="D21" s="1184" t="s">
        <v>424</v>
      </c>
      <c r="E21" s="1185"/>
    </row>
    <row r="22" spans="3:5" ht="15" customHeight="1" thickBot="1">
      <c r="C22" s="1181"/>
      <c r="D22" s="1186" t="s">
        <v>425</v>
      </c>
      <c r="E22" s="1187"/>
    </row>
    <row r="23" spans="3:5" ht="15" customHeight="1">
      <c r="C23" s="1179" t="s">
        <v>426</v>
      </c>
      <c r="D23" s="1182" t="s">
        <v>427</v>
      </c>
      <c r="E23" s="1183"/>
    </row>
    <row r="24" spans="3:5" ht="15" customHeight="1">
      <c r="C24" s="1180"/>
      <c r="D24" s="1184" t="s">
        <v>428</v>
      </c>
      <c r="E24" s="1185"/>
    </row>
    <row r="25" spans="3:5" ht="15" customHeight="1">
      <c r="C25" s="1180"/>
      <c r="D25" s="1184" t="s">
        <v>429</v>
      </c>
      <c r="E25" s="1185"/>
    </row>
    <row r="26" spans="3:5" ht="15" customHeight="1">
      <c r="C26" s="1180"/>
      <c r="D26" s="1184" t="s">
        <v>430</v>
      </c>
      <c r="E26" s="1185"/>
    </row>
    <row r="27" spans="3:5" ht="15" customHeight="1">
      <c r="C27" s="1180"/>
      <c r="D27" s="1184" t="s">
        <v>431</v>
      </c>
      <c r="E27" s="1185"/>
    </row>
    <row r="28" spans="3:5" ht="15" customHeight="1">
      <c r="C28" s="1180"/>
      <c r="D28" s="1184" t="s">
        <v>432</v>
      </c>
      <c r="E28" s="1185"/>
    </row>
    <row r="29" spans="3:5" ht="15" customHeight="1">
      <c r="C29" s="1180"/>
      <c r="D29" s="1184" t="s">
        <v>433</v>
      </c>
      <c r="E29" s="1185"/>
    </row>
    <row r="30" spans="3:5" ht="15" customHeight="1">
      <c r="C30" s="1180"/>
      <c r="D30" s="1184" t="s">
        <v>434</v>
      </c>
      <c r="E30" s="1185"/>
    </row>
    <row r="31" spans="3:5" ht="15" customHeight="1">
      <c r="C31" s="1180"/>
      <c r="D31" s="1184" t="s">
        <v>435</v>
      </c>
      <c r="E31" s="1185"/>
    </row>
    <row r="32" spans="3:5" ht="15" customHeight="1">
      <c r="C32" s="1180"/>
      <c r="D32" s="1184" t="s">
        <v>436</v>
      </c>
      <c r="E32" s="1185"/>
    </row>
    <row r="33" spans="3:5" ht="15" customHeight="1">
      <c r="C33" s="1180"/>
      <c r="D33" s="1184" t="s">
        <v>437</v>
      </c>
      <c r="E33" s="1185"/>
    </row>
    <row r="34" spans="3:5" ht="15" customHeight="1">
      <c r="C34" s="1180"/>
      <c r="D34" s="1184" t="s">
        <v>438</v>
      </c>
      <c r="E34" s="1185"/>
    </row>
    <row r="35" spans="3:5" ht="15" customHeight="1" thickBot="1">
      <c r="C35" s="1181"/>
      <c r="D35" s="1186" t="s">
        <v>439</v>
      </c>
      <c r="E35" s="1187"/>
    </row>
    <row r="36" spans="3:5" ht="15" customHeight="1">
      <c r="C36" s="1179" t="s">
        <v>440</v>
      </c>
      <c r="D36" s="1182" t="s">
        <v>441</v>
      </c>
      <c r="E36" s="1183"/>
    </row>
    <row r="37" spans="3:5" ht="15" customHeight="1">
      <c r="C37" s="1180"/>
      <c r="D37" s="1184" t="s">
        <v>442</v>
      </c>
      <c r="E37" s="1185"/>
    </row>
    <row r="38" spans="3:5" ht="15" customHeight="1">
      <c r="C38" s="1180"/>
      <c r="D38" s="1184" t="s">
        <v>443</v>
      </c>
      <c r="E38" s="1185"/>
    </row>
    <row r="39" spans="3:5" ht="15" customHeight="1">
      <c r="C39" s="1180"/>
      <c r="D39" s="1184" t="s">
        <v>444</v>
      </c>
      <c r="E39" s="1185"/>
    </row>
    <row r="40" spans="3:5" ht="15" customHeight="1">
      <c r="C40" s="1180"/>
      <c r="D40" s="1184" t="s">
        <v>445</v>
      </c>
      <c r="E40" s="1185"/>
    </row>
    <row r="41" spans="3:5" ht="15" customHeight="1" thickBot="1">
      <c r="C41" s="1181"/>
      <c r="D41" s="1186" t="s">
        <v>446</v>
      </c>
      <c r="E41" s="1187"/>
    </row>
    <row r="42" spans="3:5" ht="15" customHeight="1">
      <c r="C42" s="1179" t="s">
        <v>447</v>
      </c>
      <c r="D42" s="1182" t="s">
        <v>448</v>
      </c>
      <c r="E42" s="1183"/>
    </row>
    <row r="43" spans="3:5" ht="15" customHeight="1">
      <c r="C43" s="1180"/>
      <c r="D43" s="1184" t="s">
        <v>449</v>
      </c>
      <c r="E43" s="1185"/>
    </row>
    <row r="44" spans="3:5" ht="15" customHeight="1">
      <c r="C44" s="1180"/>
      <c r="D44" s="1184" t="s">
        <v>450</v>
      </c>
      <c r="E44" s="1185"/>
    </row>
    <row r="45" spans="3:5" ht="15" customHeight="1">
      <c r="C45" s="1180"/>
      <c r="D45" s="1184" t="s">
        <v>451</v>
      </c>
      <c r="E45" s="1185"/>
    </row>
    <row r="46" spans="3:5" ht="15" customHeight="1" thickBot="1">
      <c r="C46" s="1181"/>
      <c r="D46" s="1186" t="s">
        <v>452</v>
      </c>
      <c r="E46" s="1187"/>
    </row>
    <row r="47" spans="3:5" ht="15" customHeight="1">
      <c r="C47" s="1179" t="s">
        <v>453</v>
      </c>
      <c r="D47" s="1182" t="s">
        <v>454</v>
      </c>
      <c r="E47" s="1183"/>
    </row>
    <row r="48" spans="3:5" ht="15" customHeight="1">
      <c r="C48" s="1180"/>
      <c r="D48" s="1184" t="s">
        <v>455</v>
      </c>
      <c r="E48" s="1185"/>
    </row>
    <row r="49" spans="3:6" ht="15" customHeight="1">
      <c r="C49" s="1180"/>
      <c r="D49" s="1184" t="s">
        <v>456</v>
      </c>
      <c r="E49" s="1185"/>
    </row>
    <row r="50" spans="3:6" ht="15" customHeight="1">
      <c r="C50" s="1180"/>
      <c r="D50" s="1184" t="s">
        <v>457</v>
      </c>
      <c r="E50" s="1185"/>
    </row>
    <row r="51" spans="3:6" ht="15" customHeight="1" thickBot="1">
      <c r="C51" s="1181"/>
      <c r="D51" s="1186" t="s">
        <v>458</v>
      </c>
      <c r="E51" s="1187"/>
    </row>
    <row r="52" spans="3:6" ht="30" customHeight="1" thickBot="1">
      <c r="C52" s="1188" t="s">
        <v>868</v>
      </c>
      <c r="D52" s="1189"/>
      <c r="E52" s="1190"/>
    </row>
    <row r="53" spans="3:6" ht="15">
      <c r="C53" s="151" t="s">
        <v>459</v>
      </c>
      <c r="D53" s="151" t="s">
        <v>460</v>
      </c>
      <c r="E53" s="152" t="s">
        <v>461</v>
      </c>
    </row>
    <row r="54" spans="3:6" ht="20.25" customHeight="1">
      <c r="C54" s="1177" t="s">
        <v>462</v>
      </c>
      <c r="D54" s="203" t="s">
        <v>463</v>
      </c>
      <c r="E54" s="204" t="s">
        <v>464</v>
      </c>
      <c r="F54" s="31"/>
    </row>
    <row r="55" spans="3:6" ht="14.25">
      <c r="C55" s="1177"/>
      <c r="D55" s="203" t="s">
        <v>465</v>
      </c>
      <c r="E55" s="204" t="s">
        <v>466</v>
      </c>
      <c r="F55" s="31"/>
    </row>
    <row r="56" spans="3:6" ht="14.25">
      <c r="C56" s="1177"/>
      <c r="D56" s="203" t="s">
        <v>467</v>
      </c>
      <c r="E56" s="204" t="s">
        <v>468</v>
      </c>
      <c r="F56" s="31"/>
    </row>
    <row r="57" spans="3:6" ht="14.25">
      <c r="C57" s="1177"/>
      <c r="D57" s="203" t="s">
        <v>469</v>
      </c>
      <c r="E57" s="204" t="s">
        <v>470</v>
      </c>
      <c r="F57" s="31"/>
    </row>
    <row r="58" spans="3:6" ht="14.25">
      <c r="C58" s="1177"/>
      <c r="D58" s="203" t="s">
        <v>471</v>
      </c>
      <c r="E58" s="204" t="s">
        <v>472</v>
      </c>
      <c r="F58" s="31"/>
    </row>
    <row r="59" spans="3:6" s="55" customFormat="1" ht="15" customHeight="1">
      <c r="C59" s="1191" t="s">
        <v>473</v>
      </c>
      <c r="D59" s="205" t="s">
        <v>474</v>
      </c>
      <c r="E59" s="204" t="s">
        <v>475</v>
      </c>
    </row>
    <row r="60" spans="3:6" s="55" customFormat="1" ht="15" customHeight="1">
      <c r="C60" s="1191"/>
      <c r="D60" s="205" t="s">
        <v>476</v>
      </c>
      <c r="E60" s="204" t="s">
        <v>477</v>
      </c>
    </row>
    <row r="61" spans="3:6" s="55" customFormat="1" ht="15" customHeight="1">
      <c r="C61" s="1191"/>
      <c r="D61" s="205" t="s">
        <v>478</v>
      </c>
      <c r="E61" s="204" t="s">
        <v>479</v>
      </c>
    </row>
    <row r="62" spans="3:6" s="55" customFormat="1" ht="15" customHeight="1">
      <c r="C62" s="1191"/>
      <c r="D62" s="206" t="s">
        <v>480</v>
      </c>
      <c r="E62" s="207" t="s">
        <v>481</v>
      </c>
    </row>
    <row r="63" spans="3:6" ht="14.25" customHeight="1">
      <c r="C63" s="1191" t="s">
        <v>482</v>
      </c>
      <c r="D63" s="208" t="s">
        <v>483</v>
      </c>
      <c r="E63" s="209" t="s">
        <v>468</v>
      </c>
    </row>
    <row r="64" spans="3:6" ht="12.75" customHeight="1">
      <c r="C64" s="1191"/>
      <c r="D64" s="208" t="s">
        <v>484</v>
      </c>
      <c r="E64" s="209" t="s">
        <v>485</v>
      </c>
    </row>
    <row r="65" spans="2:5" ht="12.75" customHeight="1">
      <c r="C65" s="1191"/>
      <c r="D65" s="208" t="s">
        <v>486</v>
      </c>
      <c r="E65" s="209" t="s">
        <v>487</v>
      </c>
    </row>
    <row r="66" spans="2:5" ht="12.75" customHeight="1">
      <c r="C66" s="1191"/>
      <c r="D66" s="208" t="s">
        <v>488</v>
      </c>
      <c r="E66" s="210" t="s">
        <v>489</v>
      </c>
    </row>
    <row r="67" spans="2:5" ht="12.75" customHeight="1">
      <c r="C67" s="1191"/>
      <c r="D67" s="208" t="s">
        <v>490</v>
      </c>
      <c r="E67" s="210" t="s">
        <v>491</v>
      </c>
    </row>
    <row r="68" spans="2:5" ht="12.75" customHeight="1">
      <c r="C68" s="1191"/>
      <c r="D68" s="208" t="s">
        <v>492</v>
      </c>
      <c r="E68" s="209" t="s">
        <v>493</v>
      </c>
    </row>
    <row r="69" spans="2:5" ht="14.25">
      <c r="C69" s="1177" t="s">
        <v>494</v>
      </c>
      <c r="D69" s="208" t="s">
        <v>495</v>
      </c>
      <c r="E69" s="209" t="s">
        <v>496</v>
      </c>
    </row>
    <row r="70" spans="2:5" ht="26.25" customHeight="1">
      <c r="C70" s="1177"/>
      <c r="D70" s="208" t="s">
        <v>497</v>
      </c>
      <c r="E70" s="209" t="s">
        <v>498</v>
      </c>
    </row>
    <row r="71" spans="2:5" ht="14.25">
      <c r="C71" s="1177" t="s">
        <v>499</v>
      </c>
      <c r="D71" s="208" t="s">
        <v>500</v>
      </c>
      <c r="E71" s="209" t="s">
        <v>501</v>
      </c>
    </row>
    <row r="72" spans="2:5" ht="74.25" customHeight="1" thickBot="1">
      <c r="C72" s="1178"/>
      <c r="D72" s="211" t="s">
        <v>502</v>
      </c>
      <c r="E72" s="212" t="s">
        <v>483</v>
      </c>
    </row>
    <row r="73" spans="2:5" ht="17.25" customHeight="1" thickBot="1"/>
    <row r="74" spans="2:5" ht="15.75" thickBot="1">
      <c r="B74" s="228" t="s">
        <v>941</v>
      </c>
      <c r="E74" s="141"/>
    </row>
    <row r="75" spans="2:5">
      <c r="E75" s="141"/>
    </row>
  </sheetData>
  <sheetProtection password="E0DB" sheet="1" objects="1" scenarios="1" formatCells="0" formatColumns="0" formatRows="0" sort="0" autoFilter="0"/>
  <mergeCells count="62">
    <mergeCell ref="C4:E4"/>
    <mergeCell ref="D5:E5"/>
    <mergeCell ref="C6:C11"/>
    <mergeCell ref="D6:E6"/>
    <mergeCell ref="D7:E7"/>
    <mergeCell ref="D8:E8"/>
    <mergeCell ref="D9:E9"/>
    <mergeCell ref="D10:E10"/>
    <mergeCell ref="D11:E11"/>
    <mergeCell ref="C12:C16"/>
    <mergeCell ref="D12:E12"/>
    <mergeCell ref="D13:E13"/>
    <mergeCell ref="D14:E14"/>
    <mergeCell ref="D15:E15"/>
    <mergeCell ref="D16:E16"/>
    <mergeCell ref="D28:E28"/>
    <mergeCell ref="D29:E29"/>
    <mergeCell ref="D30:E30"/>
    <mergeCell ref="D31:E31"/>
    <mergeCell ref="C17:C19"/>
    <mergeCell ref="D17:E17"/>
    <mergeCell ref="D18:E18"/>
    <mergeCell ref="D19:E19"/>
    <mergeCell ref="C20:C22"/>
    <mergeCell ref="D20:E20"/>
    <mergeCell ref="D21:E21"/>
    <mergeCell ref="D22:E22"/>
    <mergeCell ref="D32:E32"/>
    <mergeCell ref="D33:E33"/>
    <mergeCell ref="D34:E34"/>
    <mergeCell ref="D35:E35"/>
    <mergeCell ref="C36:C41"/>
    <mergeCell ref="D36:E36"/>
    <mergeCell ref="D37:E37"/>
    <mergeCell ref="D38:E38"/>
    <mergeCell ref="D39:E39"/>
    <mergeCell ref="D40:E40"/>
    <mergeCell ref="C23:C35"/>
    <mergeCell ref="D23:E23"/>
    <mergeCell ref="D24:E24"/>
    <mergeCell ref="D25:E25"/>
    <mergeCell ref="D26:E26"/>
    <mergeCell ref="D27:E27"/>
    <mergeCell ref="D41:E41"/>
    <mergeCell ref="C42:C46"/>
    <mergeCell ref="D42:E42"/>
    <mergeCell ref="D43:E43"/>
    <mergeCell ref="D44:E44"/>
    <mergeCell ref="D45:E45"/>
    <mergeCell ref="D46:E46"/>
    <mergeCell ref="C71:C72"/>
    <mergeCell ref="C47:C51"/>
    <mergeCell ref="D47:E47"/>
    <mergeCell ref="D48:E48"/>
    <mergeCell ref="D49:E49"/>
    <mergeCell ref="D50:E50"/>
    <mergeCell ref="D51:E51"/>
    <mergeCell ref="C52:E52"/>
    <mergeCell ref="C54:C58"/>
    <mergeCell ref="C59:C62"/>
    <mergeCell ref="C63:C68"/>
    <mergeCell ref="C69:C70"/>
  </mergeCells>
  <hyperlinks>
    <hyperlink ref="B2" location="Inicio!A1" display="INICIO"/>
    <hyperlink ref="B74" location="Inicio!A1" display="INICIO"/>
  </hyperlinks>
  <printOptions horizontalCentered="1" verticalCentered="1"/>
  <pageMargins left="0.70866141732283472" right="0.70866141732283472" top="0.74803149606299213" bottom="0.74803149606299213" header="0.31496062992125984" footer="0.31496062992125984"/>
  <pageSetup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Bt_inicio">
                <anchor moveWithCells="1" sizeWithCells="1">
                  <from>
                    <xdr:col>1</xdr:col>
                    <xdr:colOff>0</xdr:colOff>
                    <xdr:row>1</xdr:row>
                    <xdr:rowOff>0</xdr:rowOff>
                  </from>
                  <to>
                    <xdr:col>2</xdr:col>
                    <xdr:colOff>0</xdr:colOff>
                    <xdr:row>2</xdr:row>
                    <xdr:rowOff>19050</xdr:rowOff>
                  </to>
                </anchor>
              </controlPr>
            </control>
          </mc:Choice>
        </mc:AlternateContent>
        <mc:AlternateContent xmlns:mc="http://schemas.openxmlformats.org/markup-compatibility/2006">
          <mc:Choice Requires="x14">
            <control shapeId="19458" r:id="rId5" name="Button 2">
              <controlPr defaultSize="0" print="0" autoFill="0" autoPict="0" macro="[0]!Bt_inicio">
                <anchor moveWithCells="1" sizeWithCells="1">
                  <from>
                    <xdr:col>1</xdr:col>
                    <xdr:colOff>9525</xdr:colOff>
                    <xdr:row>73</xdr:row>
                    <xdr:rowOff>0</xdr:rowOff>
                  </from>
                  <to>
                    <xdr:col>2</xdr:col>
                    <xdr:colOff>9525</xdr:colOff>
                    <xdr:row>74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B2:E92"/>
  <sheetViews>
    <sheetView showGridLines="0" showRowColHeaders="0" zoomScaleNormal="100" zoomScaleSheetLayoutView="90" workbookViewId="0">
      <selection activeCell="C4" sqref="C4:D4"/>
    </sheetView>
  </sheetViews>
  <sheetFormatPr baseColWidth="10" defaultRowHeight="12.75"/>
  <cols>
    <col min="1" max="2" width="11.42578125" style="2"/>
    <col min="3" max="3" width="26.7109375" style="2" customWidth="1"/>
    <col min="4" max="4" width="61.5703125" style="2" customWidth="1"/>
    <col min="5" max="5" width="43.42578125" style="2" customWidth="1"/>
    <col min="6" max="6" width="8.5703125" style="2" customWidth="1"/>
    <col min="7" max="9" width="9.5703125" style="2" customWidth="1"/>
    <col min="10" max="237" width="11.42578125" style="2"/>
    <col min="238" max="238" width="15.7109375" style="2" customWidth="1"/>
    <col min="239" max="239" width="10.28515625" style="2" customWidth="1"/>
    <col min="240" max="240" width="16.42578125" style="2" customWidth="1"/>
    <col min="241" max="241" width="18.140625" style="2" customWidth="1"/>
    <col min="242" max="242" width="26.7109375" style="2" customWidth="1"/>
    <col min="243" max="244" width="11.42578125" style="2" customWidth="1"/>
    <col min="245" max="245" width="14.28515625" style="2" customWidth="1"/>
    <col min="246" max="246" width="25" style="2" customWidth="1"/>
    <col min="247" max="248" width="11.42578125" style="2" customWidth="1"/>
    <col min="249" max="249" width="19.7109375" style="2" customWidth="1"/>
    <col min="250" max="250" width="11.42578125" style="2" customWidth="1"/>
    <col min="251" max="251" width="14.7109375" style="2" customWidth="1"/>
    <col min="252" max="258" width="11.42578125" style="2" customWidth="1"/>
    <col min="259" max="259" width="33.5703125" style="2" customWidth="1"/>
    <col min="260" max="493" width="11.42578125" style="2"/>
    <col min="494" max="494" width="15.7109375" style="2" customWidth="1"/>
    <col min="495" max="495" width="10.28515625" style="2" customWidth="1"/>
    <col min="496" max="496" width="16.42578125" style="2" customWidth="1"/>
    <col min="497" max="497" width="18.140625" style="2" customWidth="1"/>
    <col min="498" max="498" width="26.7109375" style="2" customWidth="1"/>
    <col min="499" max="500" width="11.42578125" style="2" customWidth="1"/>
    <col min="501" max="501" width="14.28515625" style="2" customWidth="1"/>
    <col min="502" max="502" width="25" style="2" customWidth="1"/>
    <col min="503" max="504" width="11.42578125" style="2" customWidth="1"/>
    <col min="505" max="505" width="19.7109375" style="2" customWidth="1"/>
    <col min="506" max="506" width="11.42578125" style="2" customWidth="1"/>
    <col min="507" max="507" width="14.7109375" style="2" customWidth="1"/>
    <col min="508" max="514" width="11.42578125" style="2" customWidth="1"/>
    <col min="515" max="515" width="33.5703125" style="2" customWidth="1"/>
    <col min="516" max="749" width="11.42578125" style="2"/>
    <col min="750" max="750" width="15.7109375" style="2" customWidth="1"/>
    <col min="751" max="751" width="10.28515625" style="2" customWidth="1"/>
    <col min="752" max="752" width="16.42578125" style="2" customWidth="1"/>
    <col min="753" max="753" width="18.140625" style="2" customWidth="1"/>
    <col min="754" max="754" width="26.7109375" style="2" customWidth="1"/>
    <col min="755" max="756" width="11.42578125" style="2" customWidth="1"/>
    <col min="757" max="757" width="14.28515625" style="2" customWidth="1"/>
    <col min="758" max="758" width="25" style="2" customWidth="1"/>
    <col min="759" max="760" width="11.42578125" style="2" customWidth="1"/>
    <col min="761" max="761" width="19.7109375" style="2" customWidth="1"/>
    <col min="762" max="762" width="11.42578125" style="2" customWidth="1"/>
    <col min="763" max="763" width="14.7109375" style="2" customWidth="1"/>
    <col min="764" max="770" width="11.42578125" style="2" customWidth="1"/>
    <col min="771" max="771" width="33.5703125" style="2" customWidth="1"/>
    <col min="772" max="1005" width="11.42578125" style="2"/>
    <col min="1006" max="1006" width="15.7109375" style="2" customWidth="1"/>
    <col min="1007" max="1007" width="10.28515625" style="2" customWidth="1"/>
    <col min="1008" max="1008" width="16.42578125" style="2" customWidth="1"/>
    <col min="1009" max="1009" width="18.140625" style="2" customWidth="1"/>
    <col min="1010" max="1010" width="26.7109375" style="2" customWidth="1"/>
    <col min="1011" max="1012" width="11.42578125" style="2" customWidth="1"/>
    <col min="1013" max="1013" width="14.28515625" style="2" customWidth="1"/>
    <col min="1014" max="1014" width="25" style="2" customWidth="1"/>
    <col min="1015" max="1016" width="11.42578125" style="2" customWidth="1"/>
    <col min="1017" max="1017" width="19.7109375" style="2" customWidth="1"/>
    <col min="1018" max="1018" width="11.42578125" style="2" customWidth="1"/>
    <col min="1019" max="1019" width="14.7109375" style="2" customWidth="1"/>
    <col min="1020" max="1026" width="11.42578125" style="2" customWidth="1"/>
    <col min="1027" max="1027" width="33.5703125" style="2" customWidth="1"/>
    <col min="1028" max="1261" width="11.42578125" style="2"/>
    <col min="1262" max="1262" width="15.7109375" style="2" customWidth="1"/>
    <col min="1263" max="1263" width="10.28515625" style="2" customWidth="1"/>
    <col min="1264" max="1264" width="16.42578125" style="2" customWidth="1"/>
    <col min="1265" max="1265" width="18.140625" style="2" customWidth="1"/>
    <col min="1266" max="1266" width="26.7109375" style="2" customWidth="1"/>
    <col min="1267" max="1268" width="11.42578125" style="2" customWidth="1"/>
    <col min="1269" max="1269" width="14.28515625" style="2" customWidth="1"/>
    <col min="1270" max="1270" width="25" style="2" customWidth="1"/>
    <col min="1271" max="1272" width="11.42578125" style="2" customWidth="1"/>
    <col min="1273" max="1273" width="19.7109375" style="2" customWidth="1"/>
    <col min="1274" max="1274" width="11.42578125" style="2" customWidth="1"/>
    <col min="1275" max="1275" width="14.7109375" style="2" customWidth="1"/>
    <col min="1276" max="1282" width="11.42578125" style="2" customWidth="1"/>
    <col min="1283" max="1283" width="33.5703125" style="2" customWidth="1"/>
    <col min="1284" max="1517" width="11.42578125" style="2"/>
    <col min="1518" max="1518" width="15.7109375" style="2" customWidth="1"/>
    <col min="1519" max="1519" width="10.28515625" style="2" customWidth="1"/>
    <col min="1520" max="1520" width="16.42578125" style="2" customWidth="1"/>
    <col min="1521" max="1521" width="18.140625" style="2" customWidth="1"/>
    <col min="1522" max="1522" width="26.7109375" style="2" customWidth="1"/>
    <col min="1523" max="1524" width="11.42578125" style="2" customWidth="1"/>
    <col min="1525" max="1525" width="14.28515625" style="2" customWidth="1"/>
    <col min="1526" max="1526" width="25" style="2" customWidth="1"/>
    <col min="1527" max="1528" width="11.42578125" style="2" customWidth="1"/>
    <col min="1529" max="1529" width="19.7109375" style="2" customWidth="1"/>
    <col min="1530" max="1530" width="11.42578125" style="2" customWidth="1"/>
    <col min="1531" max="1531" width="14.7109375" style="2" customWidth="1"/>
    <col min="1532" max="1538" width="11.42578125" style="2" customWidth="1"/>
    <col min="1539" max="1539" width="33.5703125" style="2" customWidth="1"/>
    <col min="1540" max="1773" width="11.42578125" style="2"/>
    <col min="1774" max="1774" width="15.7109375" style="2" customWidth="1"/>
    <col min="1775" max="1775" width="10.28515625" style="2" customWidth="1"/>
    <col min="1776" max="1776" width="16.42578125" style="2" customWidth="1"/>
    <col min="1777" max="1777" width="18.140625" style="2" customWidth="1"/>
    <col min="1778" max="1778" width="26.7109375" style="2" customWidth="1"/>
    <col min="1779" max="1780" width="11.42578125" style="2" customWidth="1"/>
    <col min="1781" max="1781" width="14.28515625" style="2" customWidth="1"/>
    <col min="1782" max="1782" width="25" style="2" customWidth="1"/>
    <col min="1783" max="1784" width="11.42578125" style="2" customWidth="1"/>
    <col min="1785" max="1785" width="19.7109375" style="2" customWidth="1"/>
    <col min="1786" max="1786" width="11.42578125" style="2" customWidth="1"/>
    <col min="1787" max="1787" width="14.7109375" style="2" customWidth="1"/>
    <col min="1788" max="1794" width="11.42578125" style="2" customWidth="1"/>
    <col min="1795" max="1795" width="33.5703125" style="2" customWidth="1"/>
    <col min="1796" max="2029" width="11.42578125" style="2"/>
    <col min="2030" max="2030" width="15.7109375" style="2" customWidth="1"/>
    <col min="2031" max="2031" width="10.28515625" style="2" customWidth="1"/>
    <col min="2032" max="2032" width="16.42578125" style="2" customWidth="1"/>
    <col min="2033" max="2033" width="18.140625" style="2" customWidth="1"/>
    <col min="2034" max="2034" width="26.7109375" style="2" customWidth="1"/>
    <col min="2035" max="2036" width="11.42578125" style="2" customWidth="1"/>
    <col min="2037" max="2037" width="14.28515625" style="2" customWidth="1"/>
    <col min="2038" max="2038" width="25" style="2" customWidth="1"/>
    <col min="2039" max="2040" width="11.42578125" style="2" customWidth="1"/>
    <col min="2041" max="2041" width="19.7109375" style="2" customWidth="1"/>
    <col min="2042" max="2042" width="11.42578125" style="2" customWidth="1"/>
    <col min="2043" max="2043" width="14.7109375" style="2" customWidth="1"/>
    <col min="2044" max="2050" width="11.42578125" style="2" customWidth="1"/>
    <col min="2051" max="2051" width="33.5703125" style="2" customWidth="1"/>
    <col min="2052" max="2285" width="11.42578125" style="2"/>
    <col min="2286" max="2286" width="15.7109375" style="2" customWidth="1"/>
    <col min="2287" max="2287" width="10.28515625" style="2" customWidth="1"/>
    <col min="2288" max="2288" width="16.42578125" style="2" customWidth="1"/>
    <col min="2289" max="2289" width="18.140625" style="2" customWidth="1"/>
    <col min="2290" max="2290" width="26.7109375" style="2" customWidth="1"/>
    <col min="2291" max="2292" width="11.42578125" style="2" customWidth="1"/>
    <col min="2293" max="2293" width="14.28515625" style="2" customWidth="1"/>
    <col min="2294" max="2294" width="25" style="2" customWidth="1"/>
    <col min="2295" max="2296" width="11.42578125" style="2" customWidth="1"/>
    <col min="2297" max="2297" width="19.7109375" style="2" customWidth="1"/>
    <col min="2298" max="2298" width="11.42578125" style="2" customWidth="1"/>
    <col min="2299" max="2299" width="14.7109375" style="2" customWidth="1"/>
    <col min="2300" max="2306" width="11.42578125" style="2" customWidth="1"/>
    <col min="2307" max="2307" width="33.5703125" style="2" customWidth="1"/>
    <col min="2308" max="2541" width="11.42578125" style="2"/>
    <col min="2542" max="2542" width="15.7109375" style="2" customWidth="1"/>
    <col min="2543" max="2543" width="10.28515625" style="2" customWidth="1"/>
    <col min="2544" max="2544" width="16.42578125" style="2" customWidth="1"/>
    <col min="2545" max="2545" width="18.140625" style="2" customWidth="1"/>
    <col min="2546" max="2546" width="26.7109375" style="2" customWidth="1"/>
    <col min="2547" max="2548" width="11.42578125" style="2" customWidth="1"/>
    <col min="2549" max="2549" width="14.28515625" style="2" customWidth="1"/>
    <col min="2550" max="2550" width="25" style="2" customWidth="1"/>
    <col min="2551" max="2552" width="11.42578125" style="2" customWidth="1"/>
    <col min="2553" max="2553" width="19.7109375" style="2" customWidth="1"/>
    <col min="2554" max="2554" width="11.42578125" style="2" customWidth="1"/>
    <col min="2555" max="2555" width="14.7109375" style="2" customWidth="1"/>
    <col min="2556" max="2562" width="11.42578125" style="2" customWidth="1"/>
    <col min="2563" max="2563" width="33.5703125" style="2" customWidth="1"/>
    <col min="2564" max="2797" width="11.42578125" style="2"/>
    <col min="2798" max="2798" width="15.7109375" style="2" customWidth="1"/>
    <col min="2799" max="2799" width="10.28515625" style="2" customWidth="1"/>
    <col min="2800" max="2800" width="16.42578125" style="2" customWidth="1"/>
    <col min="2801" max="2801" width="18.140625" style="2" customWidth="1"/>
    <col min="2802" max="2802" width="26.7109375" style="2" customWidth="1"/>
    <col min="2803" max="2804" width="11.42578125" style="2" customWidth="1"/>
    <col min="2805" max="2805" width="14.28515625" style="2" customWidth="1"/>
    <col min="2806" max="2806" width="25" style="2" customWidth="1"/>
    <col min="2807" max="2808" width="11.42578125" style="2" customWidth="1"/>
    <col min="2809" max="2809" width="19.7109375" style="2" customWidth="1"/>
    <col min="2810" max="2810" width="11.42578125" style="2" customWidth="1"/>
    <col min="2811" max="2811" width="14.7109375" style="2" customWidth="1"/>
    <col min="2812" max="2818" width="11.42578125" style="2" customWidth="1"/>
    <col min="2819" max="2819" width="33.5703125" style="2" customWidth="1"/>
    <col min="2820" max="3053" width="11.42578125" style="2"/>
    <col min="3054" max="3054" width="15.7109375" style="2" customWidth="1"/>
    <col min="3055" max="3055" width="10.28515625" style="2" customWidth="1"/>
    <col min="3056" max="3056" width="16.42578125" style="2" customWidth="1"/>
    <col min="3057" max="3057" width="18.140625" style="2" customWidth="1"/>
    <col min="3058" max="3058" width="26.7109375" style="2" customWidth="1"/>
    <col min="3059" max="3060" width="11.42578125" style="2" customWidth="1"/>
    <col min="3061" max="3061" width="14.28515625" style="2" customWidth="1"/>
    <col min="3062" max="3062" width="25" style="2" customWidth="1"/>
    <col min="3063" max="3064" width="11.42578125" style="2" customWidth="1"/>
    <col min="3065" max="3065" width="19.7109375" style="2" customWidth="1"/>
    <col min="3066" max="3066" width="11.42578125" style="2" customWidth="1"/>
    <col min="3067" max="3067" width="14.7109375" style="2" customWidth="1"/>
    <col min="3068" max="3074" width="11.42578125" style="2" customWidth="1"/>
    <col min="3075" max="3075" width="33.5703125" style="2" customWidth="1"/>
    <col min="3076" max="3309" width="11.42578125" style="2"/>
    <col min="3310" max="3310" width="15.7109375" style="2" customWidth="1"/>
    <col min="3311" max="3311" width="10.28515625" style="2" customWidth="1"/>
    <col min="3312" max="3312" width="16.42578125" style="2" customWidth="1"/>
    <col min="3313" max="3313" width="18.140625" style="2" customWidth="1"/>
    <col min="3314" max="3314" width="26.7109375" style="2" customWidth="1"/>
    <col min="3315" max="3316" width="11.42578125" style="2" customWidth="1"/>
    <col min="3317" max="3317" width="14.28515625" style="2" customWidth="1"/>
    <col min="3318" max="3318" width="25" style="2" customWidth="1"/>
    <col min="3319" max="3320" width="11.42578125" style="2" customWidth="1"/>
    <col min="3321" max="3321" width="19.7109375" style="2" customWidth="1"/>
    <col min="3322" max="3322" width="11.42578125" style="2" customWidth="1"/>
    <col min="3323" max="3323" width="14.7109375" style="2" customWidth="1"/>
    <col min="3324" max="3330" width="11.42578125" style="2" customWidth="1"/>
    <col min="3331" max="3331" width="33.5703125" style="2" customWidth="1"/>
    <col min="3332" max="3565" width="11.42578125" style="2"/>
    <col min="3566" max="3566" width="15.7109375" style="2" customWidth="1"/>
    <col min="3567" max="3567" width="10.28515625" style="2" customWidth="1"/>
    <col min="3568" max="3568" width="16.42578125" style="2" customWidth="1"/>
    <col min="3569" max="3569" width="18.140625" style="2" customWidth="1"/>
    <col min="3570" max="3570" width="26.7109375" style="2" customWidth="1"/>
    <col min="3571" max="3572" width="11.42578125" style="2" customWidth="1"/>
    <col min="3573" max="3573" width="14.28515625" style="2" customWidth="1"/>
    <col min="3574" max="3574" width="25" style="2" customWidth="1"/>
    <col min="3575" max="3576" width="11.42578125" style="2" customWidth="1"/>
    <col min="3577" max="3577" width="19.7109375" style="2" customWidth="1"/>
    <col min="3578" max="3578" width="11.42578125" style="2" customWidth="1"/>
    <col min="3579" max="3579" width="14.7109375" style="2" customWidth="1"/>
    <col min="3580" max="3586" width="11.42578125" style="2" customWidth="1"/>
    <col min="3587" max="3587" width="33.5703125" style="2" customWidth="1"/>
    <col min="3588" max="3821" width="11.42578125" style="2"/>
    <col min="3822" max="3822" width="15.7109375" style="2" customWidth="1"/>
    <col min="3823" max="3823" width="10.28515625" style="2" customWidth="1"/>
    <col min="3824" max="3824" width="16.42578125" style="2" customWidth="1"/>
    <col min="3825" max="3825" width="18.140625" style="2" customWidth="1"/>
    <col min="3826" max="3826" width="26.7109375" style="2" customWidth="1"/>
    <col min="3827" max="3828" width="11.42578125" style="2" customWidth="1"/>
    <col min="3829" max="3829" width="14.28515625" style="2" customWidth="1"/>
    <col min="3830" max="3830" width="25" style="2" customWidth="1"/>
    <col min="3831" max="3832" width="11.42578125" style="2" customWidth="1"/>
    <col min="3833" max="3833" width="19.7109375" style="2" customWidth="1"/>
    <col min="3834" max="3834" width="11.42578125" style="2" customWidth="1"/>
    <col min="3835" max="3835" width="14.7109375" style="2" customWidth="1"/>
    <col min="3836" max="3842" width="11.42578125" style="2" customWidth="1"/>
    <col min="3843" max="3843" width="33.5703125" style="2" customWidth="1"/>
    <col min="3844" max="4077" width="11.42578125" style="2"/>
    <col min="4078" max="4078" width="15.7109375" style="2" customWidth="1"/>
    <col min="4079" max="4079" width="10.28515625" style="2" customWidth="1"/>
    <col min="4080" max="4080" width="16.42578125" style="2" customWidth="1"/>
    <col min="4081" max="4081" width="18.140625" style="2" customWidth="1"/>
    <col min="4082" max="4082" width="26.7109375" style="2" customWidth="1"/>
    <col min="4083" max="4084" width="11.42578125" style="2" customWidth="1"/>
    <col min="4085" max="4085" width="14.28515625" style="2" customWidth="1"/>
    <col min="4086" max="4086" width="25" style="2" customWidth="1"/>
    <col min="4087" max="4088" width="11.42578125" style="2" customWidth="1"/>
    <col min="4089" max="4089" width="19.7109375" style="2" customWidth="1"/>
    <col min="4090" max="4090" width="11.42578125" style="2" customWidth="1"/>
    <col min="4091" max="4091" width="14.7109375" style="2" customWidth="1"/>
    <col min="4092" max="4098" width="11.42578125" style="2" customWidth="1"/>
    <col min="4099" max="4099" width="33.5703125" style="2" customWidth="1"/>
    <col min="4100" max="4333" width="11.42578125" style="2"/>
    <col min="4334" max="4334" width="15.7109375" style="2" customWidth="1"/>
    <col min="4335" max="4335" width="10.28515625" style="2" customWidth="1"/>
    <col min="4336" max="4336" width="16.42578125" style="2" customWidth="1"/>
    <col min="4337" max="4337" width="18.140625" style="2" customWidth="1"/>
    <col min="4338" max="4338" width="26.7109375" style="2" customWidth="1"/>
    <col min="4339" max="4340" width="11.42578125" style="2" customWidth="1"/>
    <col min="4341" max="4341" width="14.28515625" style="2" customWidth="1"/>
    <col min="4342" max="4342" width="25" style="2" customWidth="1"/>
    <col min="4343" max="4344" width="11.42578125" style="2" customWidth="1"/>
    <col min="4345" max="4345" width="19.7109375" style="2" customWidth="1"/>
    <col min="4346" max="4346" width="11.42578125" style="2" customWidth="1"/>
    <col min="4347" max="4347" width="14.7109375" style="2" customWidth="1"/>
    <col min="4348" max="4354" width="11.42578125" style="2" customWidth="1"/>
    <col min="4355" max="4355" width="33.5703125" style="2" customWidth="1"/>
    <col min="4356" max="4589" width="11.42578125" style="2"/>
    <col min="4590" max="4590" width="15.7109375" style="2" customWidth="1"/>
    <col min="4591" max="4591" width="10.28515625" style="2" customWidth="1"/>
    <col min="4592" max="4592" width="16.42578125" style="2" customWidth="1"/>
    <col min="4593" max="4593" width="18.140625" style="2" customWidth="1"/>
    <col min="4594" max="4594" width="26.7109375" style="2" customWidth="1"/>
    <col min="4595" max="4596" width="11.42578125" style="2" customWidth="1"/>
    <col min="4597" max="4597" width="14.28515625" style="2" customWidth="1"/>
    <col min="4598" max="4598" width="25" style="2" customWidth="1"/>
    <col min="4599" max="4600" width="11.42578125" style="2" customWidth="1"/>
    <col min="4601" max="4601" width="19.7109375" style="2" customWidth="1"/>
    <col min="4602" max="4602" width="11.42578125" style="2" customWidth="1"/>
    <col min="4603" max="4603" width="14.7109375" style="2" customWidth="1"/>
    <col min="4604" max="4610" width="11.42578125" style="2" customWidth="1"/>
    <col min="4611" max="4611" width="33.5703125" style="2" customWidth="1"/>
    <col min="4612" max="4845" width="11.42578125" style="2"/>
    <col min="4846" max="4846" width="15.7109375" style="2" customWidth="1"/>
    <col min="4847" max="4847" width="10.28515625" style="2" customWidth="1"/>
    <col min="4848" max="4848" width="16.42578125" style="2" customWidth="1"/>
    <col min="4849" max="4849" width="18.140625" style="2" customWidth="1"/>
    <col min="4850" max="4850" width="26.7109375" style="2" customWidth="1"/>
    <col min="4851" max="4852" width="11.42578125" style="2" customWidth="1"/>
    <col min="4853" max="4853" width="14.28515625" style="2" customWidth="1"/>
    <col min="4854" max="4854" width="25" style="2" customWidth="1"/>
    <col min="4855" max="4856" width="11.42578125" style="2" customWidth="1"/>
    <col min="4857" max="4857" width="19.7109375" style="2" customWidth="1"/>
    <col min="4858" max="4858" width="11.42578125" style="2" customWidth="1"/>
    <col min="4859" max="4859" width="14.7109375" style="2" customWidth="1"/>
    <col min="4860" max="4866" width="11.42578125" style="2" customWidth="1"/>
    <col min="4867" max="4867" width="33.5703125" style="2" customWidth="1"/>
    <col min="4868" max="5101" width="11.42578125" style="2"/>
    <col min="5102" max="5102" width="15.7109375" style="2" customWidth="1"/>
    <col min="5103" max="5103" width="10.28515625" style="2" customWidth="1"/>
    <col min="5104" max="5104" width="16.42578125" style="2" customWidth="1"/>
    <col min="5105" max="5105" width="18.140625" style="2" customWidth="1"/>
    <col min="5106" max="5106" width="26.7109375" style="2" customWidth="1"/>
    <col min="5107" max="5108" width="11.42578125" style="2" customWidth="1"/>
    <col min="5109" max="5109" width="14.28515625" style="2" customWidth="1"/>
    <col min="5110" max="5110" width="25" style="2" customWidth="1"/>
    <col min="5111" max="5112" width="11.42578125" style="2" customWidth="1"/>
    <col min="5113" max="5113" width="19.7109375" style="2" customWidth="1"/>
    <col min="5114" max="5114" width="11.42578125" style="2" customWidth="1"/>
    <col min="5115" max="5115" width="14.7109375" style="2" customWidth="1"/>
    <col min="5116" max="5122" width="11.42578125" style="2" customWidth="1"/>
    <col min="5123" max="5123" width="33.5703125" style="2" customWidth="1"/>
    <col min="5124" max="5357" width="11.42578125" style="2"/>
    <col min="5358" max="5358" width="15.7109375" style="2" customWidth="1"/>
    <col min="5359" max="5359" width="10.28515625" style="2" customWidth="1"/>
    <col min="5360" max="5360" width="16.42578125" style="2" customWidth="1"/>
    <col min="5361" max="5361" width="18.140625" style="2" customWidth="1"/>
    <col min="5362" max="5362" width="26.7109375" style="2" customWidth="1"/>
    <col min="5363" max="5364" width="11.42578125" style="2" customWidth="1"/>
    <col min="5365" max="5365" width="14.28515625" style="2" customWidth="1"/>
    <col min="5366" max="5366" width="25" style="2" customWidth="1"/>
    <col min="5367" max="5368" width="11.42578125" style="2" customWidth="1"/>
    <col min="5369" max="5369" width="19.7109375" style="2" customWidth="1"/>
    <col min="5370" max="5370" width="11.42578125" style="2" customWidth="1"/>
    <col min="5371" max="5371" width="14.7109375" style="2" customWidth="1"/>
    <col min="5372" max="5378" width="11.42578125" style="2" customWidth="1"/>
    <col min="5379" max="5379" width="33.5703125" style="2" customWidth="1"/>
    <col min="5380" max="5613" width="11.42578125" style="2"/>
    <col min="5614" max="5614" width="15.7109375" style="2" customWidth="1"/>
    <col min="5615" max="5615" width="10.28515625" style="2" customWidth="1"/>
    <col min="5616" max="5616" width="16.42578125" style="2" customWidth="1"/>
    <col min="5617" max="5617" width="18.140625" style="2" customWidth="1"/>
    <col min="5618" max="5618" width="26.7109375" style="2" customWidth="1"/>
    <col min="5619" max="5620" width="11.42578125" style="2" customWidth="1"/>
    <col min="5621" max="5621" width="14.28515625" style="2" customWidth="1"/>
    <col min="5622" max="5622" width="25" style="2" customWidth="1"/>
    <col min="5623" max="5624" width="11.42578125" style="2" customWidth="1"/>
    <col min="5625" max="5625" width="19.7109375" style="2" customWidth="1"/>
    <col min="5626" max="5626" width="11.42578125" style="2" customWidth="1"/>
    <col min="5627" max="5627" width="14.7109375" style="2" customWidth="1"/>
    <col min="5628" max="5634" width="11.42578125" style="2" customWidth="1"/>
    <col min="5635" max="5635" width="33.5703125" style="2" customWidth="1"/>
    <col min="5636" max="5869" width="11.42578125" style="2"/>
    <col min="5870" max="5870" width="15.7109375" style="2" customWidth="1"/>
    <col min="5871" max="5871" width="10.28515625" style="2" customWidth="1"/>
    <col min="5872" max="5872" width="16.42578125" style="2" customWidth="1"/>
    <col min="5873" max="5873" width="18.140625" style="2" customWidth="1"/>
    <col min="5874" max="5874" width="26.7109375" style="2" customWidth="1"/>
    <col min="5875" max="5876" width="11.42578125" style="2" customWidth="1"/>
    <col min="5877" max="5877" width="14.28515625" style="2" customWidth="1"/>
    <col min="5878" max="5878" width="25" style="2" customWidth="1"/>
    <col min="5879" max="5880" width="11.42578125" style="2" customWidth="1"/>
    <col min="5881" max="5881" width="19.7109375" style="2" customWidth="1"/>
    <col min="5882" max="5882" width="11.42578125" style="2" customWidth="1"/>
    <col min="5883" max="5883" width="14.7109375" style="2" customWidth="1"/>
    <col min="5884" max="5890" width="11.42578125" style="2" customWidth="1"/>
    <col min="5891" max="5891" width="33.5703125" style="2" customWidth="1"/>
    <col min="5892" max="6125" width="11.42578125" style="2"/>
    <col min="6126" max="6126" width="15.7109375" style="2" customWidth="1"/>
    <col min="6127" max="6127" width="10.28515625" style="2" customWidth="1"/>
    <col min="6128" max="6128" width="16.42578125" style="2" customWidth="1"/>
    <col min="6129" max="6129" width="18.140625" style="2" customWidth="1"/>
    <col min="6130" max="6130" width="26.7109375" style="2" customWidth="1"/>
    <col min="6131" max="6132" width="11.42578125" style="2" customWidth="1"/>
    <col min="6133" max="6133" width="14.28515625" style="2" customWidth="1"/>
    <col min="6134" max="6134" width="25" style="2" customWidth="1"/>
    <col min="6135" max="6136" width="11.42578125" style="2" customWidth="1"/>
    <col min="6137" max="6137" width="19.7109375" style="2" customWidth="1"/>
    <col min="6138" max="6138" width="11.42578125" style="2" customWidth="1"/>
    <col min="6139" max="6139" width="14.7109375" style="2" customWidth="1"/>
    <col min="6140" max="6146" width="11.42578125" style="2" customWidth="1"/>
    <col min="6147" max="6147" width="33.5703125" style="2" customWidth="1"/>
    <col min="6148" max="6381" width="11.42578125" style="2"/>
    <col min="6382" max="6382" width="15.7109375" style="2" customWidth="1"/>
    <col min="6383" max="6383" width="10.28515625" style="2" customWidth="1"/>
    <col min="6384" max="6384" width="16.42578125" style="2" customWidth="1"/>
    <col min="6385" max="6385" width="18.140625" style="2" customWidth="1"/>
    <col min="6386" max="6386" width="26.7109375" style="2" customWidth="1"/>
    <col min="6387" max="6388" width="11.42578125" style="2" customWidth="1"/>
    <col min="6389" max="6389" width="14.28515625" style="2" customWidth="1"/>
    <col min="6390" max="6390" width="25" style="2" customWidth="1"/>
    <col min="6391" max="6392" width="11.42578125" style="2" customWidth="1"/>
    <col min="6393" max="6393" width="19.7109375" style="2" customWidth="1"/>
    <col min="6394" max="6394" width="11.42578125" style="2" customWidth="1"/>
    <col min="6395" max="6395" width="14.7109375" style="2" customWidth="1"/>
    <col min="6396" max="6402" width="11.42578125" style="2" customWidth="1"/>
    <col min="6403" max="6403" width="33.5703125" style="2" customWidth="1"/>
    <col min="6404" max="6637" width="11.42578125" style="2"/>
    <col min="6638" max="6638" width="15.7109375" style="2" customWidth="1"/>
    <col min="6639" max="6639" width="10.28515625" style="2" customWidth="1"/>
    <col min="6640" max="6640" width="16.42578125" style="2" customWidth="1"/>
    <col min="6641" max="6641" width="18.140625" style="2" customWidth="1"/>
    <col min="6642" max="6642" width="26.7109375" style="2" customWidth="1"/>
    <col min="6643" max="6644" width="11.42578125" style="2" customWidth="1"/>
    <col min="6645" max="6645" width="14.28515625" style="2" customWidth="1"/>
    <col min="6646" max="6646" width="25" style="2" customWidth="1"/>
    <col min="6647" max="6648" width="11.42578125" style="2" customWidth="1"/>
    <col min="6649" max="6649" width="19.7109375" style="2" customWidth="1"/>
    <col min="6650" max="6650" width="11.42578125" style="2" customWidth="1"/>
    <col min="6651" max="6651" width="14.7109375" style="2" customWidth="1"/>
    <col min="6652" max="6658" width="11.42578125" style="2" customWidth="1"/>
    <col min="6659" max="6659" width="33.5703125" style="2" customWidth="1"/>
    <col min="6660" max="6893" width="11.42578125" style="2"/>
    <col min="6894" max="6894" width="15.7109375" style="2" customWidth="1"/>
    <col min="6895" max="6895" width="10.28515625" style="2" customWidth="1"/>
    <col min="6896" max="6896" width="16.42578125" style="2" customWidth="1"/>
    <col min="6897" max="6897" width="18.140625" style="2" customWidth="1"/>
    <col min="6898" max="6898" width="26.7109375" style="2" customWidth="1"/>
    <col min="6899" max="6900" width="11.42578125" style="2" customWidth="1"/>
    <col min="6901" max="6901" width="14.28515625" style="2" customWidth="1"/>
    <col min="6902" max="6902" width="25" style="2" customWidth="1"/>
    <col min="6903" max="6904" width="11.42578125" style="2" customWidth="1"/>
    <col min="6905" max="6905" width="19.7109375" style="2" customWidth="1"/>
    <col min="6906" max="6906" width="11.42578125" style="2" customWidth="1"/>
    <col min="6907" max="6907" width="14.7109375" style="2" customWidth="1"/>
    <col min="6908" max="6914" width="11.42578125" style="2" customWidth="1"/>
    <col min="6915" max="6915" width="33.5703125" style="2" customWidth="1"/>
    <col min="6916" max="7149" width="11.42578125" style="2"/>
    <col min="7150" max="7150" width="15.7109375" style="2" customWidth="1"/>
    <col min="7151" max="7151" width="10.28515625" style="2" customWidth="1"/>
    <col min="7152" max="7152" width="16.42578125" style="2" customWidth="1"/>
    <col min="7153" max="7153" width="18.140625" style="2" customWidth="1"/>
    <col min="7154" max="7154" width="26.7109375" style="2" customWidth="1"/>
    <col min="7155" max="7156" width="11.42578125" style="2" customWidth="1"/>
    <col min="7157" max="7157" width="14.28515625" style="2" customWidth="1"/>
    <col min="7158" max="7158" width="25" style="2" customWidth="1"/>
    <col min="7159" max="7160" width="11.42578125" style="2" customWidth="1"/>
    <col min="7161" max="7161" width="19.7109375" style="2" customWidth="1"/>
    <col min="7162" max="7162" width="11.42578125" style="2" customWidth="1"/>
    <col min="7163" max="7163" width="14.7109375" style="2" customWidth="1"/>
    <col min="7164" max="7170" width="11.42578125" style="2" customWidth="1"/>
    <col min="7171" max="7171" width="33.5703125" style="2" customWidth="1"/>
    <col min="7172" max="7405" width="11.42578125" style="2"/>
    <col min="7406" max="7406" width="15.7109375" style="2" customWidth="1"/>
    <col min="7407" max="7407" width="10.28515625" style="2" customWidth="1"/>
    <col min="7408" max="7408" width="16.42578125" style="2" customWidth="1"/>
    <col min="7409" max="7409" width="18.140625" style="2" customWidth="1"/>
    <col min="7410" max="7410" width="26.7109375" style="2" customWidth="1"/>
    <col min="7411" max="7412" width="11.42578125" style="2" customWidth="1"/>
    <col min="7413" max="7413" width="14.28515625" style="2" customWidth="1"/>
    <col min="7414" max="7414" width="25" style="2" customWidth="1"/>
    <col min="7415" max="7416" width="11.42578125" style="2" customWidth="1"/>
    <col min="7417" max="7417" width="19.7109375" style="2" customWidth="1"/>
    <col min="7418" max="7418" width="11.42578125" style="2" customWidth="1"/>
    <col min="7419" max="7419" width="14.7109375" style="2" customWidth="1"/>
    <col min="7420" max="7426" width="11.42578125" style="2" customWidth="1"/>
    <col min="7427" max="7427" width="33.5703125" style="2" customWidth="1"/>
    <col min="7428" max="7661" width="11.42578125" style="2"/>
    <col min="7662" max="7662" width="15.7109375" style="2" customWidth="1"/>
    <col min="7663" max="7663" width="10.28515625" style="2" customWidth="1"/>
    <col min="7664" max="7664" width="16.42578125" style="2" customWidth="1"/>
    <col min="7665" max="7665" width="18.140625" style="2" customWidth="1"/>
    <col min="7666" max="7666" width="26.7109375" style="2" customWidth="1"/>
    <col min="7667" max="7668" width="11.42578125" style="2" customWidth="1"/>
    <col min="7669" max="7669" width="14.28515625" style="2" customWidth="1"/>
    <col min="7670" max="7670" width="25" style="2" customWidth="1"/>
    <col min="7671" max="7672" width="11.42578125" style="2" customWidth="1"/>
    <col min="7673" max="7673" width="19.7109375" style="2" customWidth="1"/>
    <col min="7674" max="7674" width="11.42578125" style="2" customWidth="1"/>
    <col min="7675" max="7675" width="14.7109375" style="2" customWidth="1"/>
    <col min="7676" max="7682" width="11.42578125" style="2" customWidth="1"/>
    <col min="7683" max="7683" width="33.5703125" style="2" customWidth="1"/>
    <col min="7684" max="7917" width="11.42578125" style="2"/>
    <col min="7918" max="7918" width="15.7109375" style="2" customWidth="1"/>
    <col min="7919" max="7919" width="10.28515625" style="2" customWidth="1"/>
    <col min="7920" max="7920" width="16.42578125" style="2" customWidth="1"/>
    <col min="7921" max="7921" width="18.140625" style="2" customWidth="1"/>
    <col min="7922" max="7922" width="26.7109375" style="2" customWidth="1"/>
    <col min="7923" max="7924" width="11.42578125" style="2" customWidth="1"/>
    <col min="7925" max="7925" width="14.28515625" style="2" customWidth="1"/>
    <col min="7926" max="7926" width="25" style="2" customWidth="1"/>
    <col min="7927" max="7928" width="11.42578125" style="2" customWidth="1"/>
    <col min="7929" max="7929" width="19.7109375" style="2" customWidth="1"/>
    <col min="7930" max="7930" width="11.42578125" style="2" customWidth="1"/>
    <col min="7931" max="7931" width="14.7109375" style="2" customWidth="1"/>
    <col min="7932" max="7938" width="11.42578125" style="2" customWidth="1"/>
    <col min="7939" max="7939" width="33.5703125" style="2" customWidth="1"/>
    <col min="7940" max="8173" width="11.42578125" style="2"/>
    <col min="8174" max="8174" width="15.7109375" style="2" customWidth="1"/>
    <col min="8175" max="8175" width="10.28515625" style="2" customWidth="1"/>
    <col min="8176" max="8176" width="16.42578125" style="2" customWidth="1"/>
    <col min="8177" max="8177" width="18.140625" style="2" customWidth="1"/>
    <col min="8178" max="8178" width="26.7109375" style="2" customWidth="1"/>
    <col min="8179" max="8180" width="11.42578125" style="2" customWidth="1"/>
    <col min="8181" max="8181" width="14.28515625" style="2" customWidth="1"/>
    <col min="8182" max="8182" width="25" style="2" customWidth="1"/>
    <col min="8183" max="8184" width="11.42578125" style="2" customWidth="1"/>
    <col min="8185" max="8185" width="19.7109375" style="2" customWidth="1"/>
    <col min="8186" max="8186" width="11.42578125" style="2" customWidth="1"/>
    <col min="8187" max="8187" width="14.7109375" style="2" customWidth="1"/>
    <col min="8188" max="8194" width="11.42578125" style="2" customWidth="1"/>
    <col min="8195" max="8195" width="33.5703125" style="2" customWidth="1"/>
    <col min="8196" max="8429" width="11.42578125" style="2"/>
    <col min="8430" max="8430" width="15.7109375" style="2" customWidth="1"/>
    <col min="8431" max="8431" width="10.28515625" style="2" customWidth="1"/>
    <col min="8432" max="8432" width="16.42578125" style="2" customWidth="1"/>
    <col min="8433" max="8433" width="18.140625" style="2" customWidth="1"/>
    <col min="8434" max="8434" width="26.7109375" style="2" customWidth="1"/>
    <col min="8435" max="8436" width="11.42578125" style="2" customWidth="1"/>
    <col min="8437" max="8437" width="14.28515625" style="2" customWidth="1"/>
    <col min="8438" max="8438" width="25" style="2" customWidth="1"/>
    <col min="8439" max="8440" width="11.42578125" style="2" customWidth="1"/>
    <col min="8441" max="8441" width="19.7109375" style="2" customWidth="1"/>
    <col min="8442" max="8442" width="11.42578125" style="2" customWidth="1"/>
    <col min="8443" max="8443" width="14.7109375" style="2" customWidth="1"/>
    <col min="8444" max="8450" width="11.42578125" style="2" customWidth="1"/>
    <col min="8451" max="8451" width="33.5703125" style="2" customWidth="1"/>
    <col min="8452" max="8685" width="11.42578125" style="2"/>
    <col min="8686" max="8686" width="15.7109375" style="2" customWidth="1"/>
    <col min="8687" max="8687" width="10.28515625" style="2" customWidth="1"/>
    <col min="8688" max="8688" width="16.42578125" style="2" customWidth="1"/>
    <col min="8689" max="8689" width="18.140625" style="2" customWidth="1"/>
    <col min="8690" max="8690" width="26.7109375" style="2" customWidth="1"/>
    <col min="8691" max="8692" width="11.42578125" style="2" customWidth="1"/>
    <col min="8693" max="8693" width="14.28515625" style="2" customWidth="1"/>
    <col min="8694" max="8694" width="25" style="2" customWidth="1"/>
    <col min="8695" max="8696" width="11.42578125" style="2" customWidth="1"/>
    <col min="8697" max="8697" width="19.7109375" style="2" customWidth="1"/>
    <col min="8698" max="8698" width="11.42578125" style="2" customWidth="1"/>
    <col min="8699" max="8699" width="14.7109375" style="2" customWidth="1"/>
    <col min="8700" max="8706" width="11.42578125" style="2" customWidth="1"/>
    <col min="8707" max="8707" width="33.5703125" style="2" customWidth="1"/>
    <col min="8708" max="8941" width="11.42578125" style="2"/>
    <col min="8942" max="8942" width="15.7109375" style="2" customWidth="1"/>
    <col min="8943" max="8943" width="10.28515625" style="2" customWidth="1"/>
    <col min="8944" max="8944" width="16.42578125" style="2" customWidth="1"/>
    <col min="8945" max="8945" width="18.140625" style="2" customWidth="1"/>
    <col min="8946" max="8946" width="26.7109375" style="2" customWidth="1"/>
    <col min="8947" max="8948" width="11.42578125" style="2" customWidth="1"/>
    <col min="8949" max="8949" width="14.28515625" style="2" customWidth="1"/>
    <col min="8950" max="8950" width="25" style="2" customWidth="1"/>
    <col min="8951" max="8952" width="11.42578125" style="2" customWidth="1"/>
    <col min="8953" max="8953" width="19.7109375" style="2" customWidth="1"/>
    <col min="8954" max="8954" width="11.42578125" style="2" customWidth="1"/>
    <col min="8955" max="8955" width="14.7109375" style="2" customWidth="1"/>
    <col min="8956" max="8962" width="11.42578125" style="2" customWidth="1"/>
    <col min="8963" max="8963" width="33.5703125" style="2" customWidth="1"/>
    <col min="8964" max="9197" width="11.42578125" style="2"/>
    <col min="9198" max="9198" width="15.7109375" style="2" customWidth="1"/>
    <col min="9199" max="9199" width="10.28515625" style="2" customWidth="1"/>
    <col min="9200" max="9200" width="16.42578125" style="2" customWidth="1"/>
    <col min="9201" max="9201" width="18.140625" style="2" customWidth="1"/>
    <col min="9202" max="9202" width="26.7109375" style="2" customWidth="1"/>
    <col min="9203" max="9204" width="11.42578125" style="2" customWidth="1"/>
    <col min="9205" max="9205" width="14.28515625" style="2" customWidth="1"/>
    <col min="9206" max="9206" width="25" style="2" customWidth="1"/>
    <col min="9207" max="9208" width="11.42578125" style="2" customWidth="1"/>
    <col min="9209" max="9209" width="19.7109375" style="2" customWidth="1"/>
    <col min="9210" max="9210" width="11.42578125" style="2" customWidth="1"/>
    <col min="9211" max="9211" width="14.7109375" style="2" customWidth="1"/>
    <col min="9212" max="9218" width="11.42578125" style="2" customWidth="1"/>
    <col min="9219" max="9219" width="33.5703125" style="2" customWidth="1"/>
    <col min="9220" max="9453" width="11.42578125" style="2"/>
    <col min="9454" max="9454" width="15.7109375" style="2" customWidth="1"/>
    <col min="9455" max="9455" width="10.28515625" style="2" customWidth="1"/>
    <col min="9456" max="9456" width="16.42578125" style="2" customWidth="1"/>
    <col min="9457" max="9457" width="18.140625" style="2" customWidth="1"/>
    <col min="9458" max="9458" width="26.7109375" style="2" customWidth="1"/>
    <col min="9459" max="9460" width="11.42578125" style="2" customWidth="1"/>
    <col min="9461" max="9461" width="14.28515625" style="2" customWidth="1"/>
    <col min="9462" max="9462" width="25" style="2" customWidth="1"/>
    <col min="9463" max="9464" width="11.42578125" style="2" customWidth="1"/>
    <col min="9465" max="9465" width="19.7109375" style="2" customWidth="1"/>
    <col min="9466" max="9466" width="11.42578125" style="2" customWidth="1"/>
    <col min="9467" max="9467" width="14.7109375" style="2" customWidth="1"/>
    <col min="9468" max="9474" width="11.42578125" style="2" customWidth="1"/>
    <col min="9475" max="9475" width="33.5703125" style="2" customWidth="1"/>
    <col min="9476" max="9709" width="11.42578125" style="2"/>
    <col min="9710" max="9710" width="15.7109375" style="2" customWidth="1"/>
    <col min="9711" max="9711" width="10.28515625" style="2" customWidth="1"/>
    <col min="9712" max="9712" width="16.42578125" style="2" customWidth="1"/>
    <col min="9713" max="9713" width="18.140625" style="2" customWidth="1"/>
    <col min="9714" max="9714" width="26.7109375" style="2" customWidth="1"/>
    <col min="9715" max="9716" width="11.42578125" style="2" customWidth="1"/>
    <col min="9717" max="9717" width="14.28515625" style="2" customWidth="1"/>
    <col min="9718" max="9718" width="25" style="2" customWidth="1"/>
    <col min="9719" max="9720" width="11.42578125" style="2" customWidth="1"/>
    <col min="9721" max="9721" width="19.7109375" style="2" customWidth="1"/>
    <col min="9722" max="9722" width="11.42578125" style="2" customWidth="1"/>
    <col min="9723" max="9723" width="14.7109375" style="2" customWidth="1"/>
    <col min="9724" max="9730" width="11.42578125" style="2" customWidth="1"/>
    <col min="9731" max="9731" width="33.5703125" style="2" customWidth="1"/>
    <col min="9732" max="9965" width="11.42578125" style="2"/>
    <col min="9966" max="9966" width="15.7109375" style="2" customWidth="1"/>
    <col min="9967" max="9967" width="10.28515625" style="2" customWidth="1"/>
    <col min="9968" max="9968" width="16.42578125" style="2" customWidth="1"/>
    <col min="9969" max="9969" width="18.140625" style="2" customWidth="1"/>
    <col min="9970" max="9970" width="26.7109375" style="2" customWidth="1"/>
    <col min="9971" max="9972" width="11.42578125" style="2" customWidth="1"/>
    <col min="9973" max="9973" width="14.28515625" style="2" customWidth="1"/>
    <col min="9974" max="9974" width="25" style="2" customWidth="1"/>
    <col min="9975" max="9976" width="11.42578125" style="2" customWidth="1"/>
    <col min="9977" max="9977" width="19.7109375" style="2" customWidth="1"/>
    <col min="9978" max="9978" width="11.42578125" style="2" customWidth="1"/>
    <col min="9979" max="9979" width="14.7109375" style="2" customWidth="1"/>
    <col min="9980" max="9986" width="11.42578125" style="2" customWidth="1"/>
    <col min="9987" max="9987" width="33.5703125" style="2" customWidth="1"/>
    <col min="9988" max="10221" width="11.42578125" style="2"/>
    <col min="10222" max="10222" width="15.7109375" style="2" customWidth="1"/>
    <col min="10223" max="10223" width="10.28515625" style="2" customWidth="1"/>
    <col min="10224" max="10224" width="16.42578125" style="2" customWidth="1"/>
    <col min="10225" max="10225" width="18.140625" style="2" customWidth="1"/>
    <col min="10226" max="10226" width="26.7109375" style="2" customWidth="1"/>
    <col min="10227" max="10228" width="11.42578125" style="2" customWidth="1"/>
    <col min="10229" max="10229" width="14.28515625" style="2" customWidth="1"/>
    <col min="10230" max="10230" width="25" style="2" customWidth="1"/>
    <col min="10231" max="10232" width="11.42578125" style="2" customWidth="1"/>
    <col min="10233" max="10233" width="19.7109375" style="2" customWidth="1"/>
    <col min="10234" max="10234" width="11.42578125" style="2" customWidth="1"/>
    <col min="10235" max="10235" width="14.7109375" style="2" customWidth="1"/>
    <col min="10236" max="10242" width="11.42578125" style="2" customWidth="1"/>
    <col min="10243" max="10243" width="33.5703125" style="2" customWidth="1"/>
    <col min="10244" max="10477" width="11.42578125" style="2"/>
    <col min="10478" max="10478" width="15.7109375" style="2" customWidth="1"/>
    <col min="10479" max="10479" width="10.28515625" style="2" customWidth="1"/>
    <col min="10480" max="10480" width="16.42578125" style="2" customWidth="1"/>
    <col min="10481" max="10481" width="18.140625" style="2" customWidth="1"/>
    <col min="10482" max="10482" width="26.7109375" style="2" customWidth="1"/>
    <col min="10483" max="10484" width="11.42578125" style="2" customWidth="1"/>
    <col min="10485" max="10485" width="14.28515625" style="2" customWidth="1"/>
    <col min="10486" max="10486" width="25" style="2" customWidth="1"/>
    <col min="10487" max="10488" width="11.42578125" style="2" customWidth="1"/>
    <col min="10489" max="10489" width="19.7109375" style="2" customWidth="1"/>
    <col min="10490" max="10490" width="11.42578125" style="2" customWidth="1"/>
    <col min="10491" max="10491" width="14.7109375" style="2" customWidth="1"/>
    <col min="10492" max="10498" width="11.42578125" style="2" customWidth="1"/>
    <col min="10499" max="10499" width="33.5703125" style="2" customWidth="1"/>
    <col min="10500" max="10733" width="11.42578125" style="2"/>
    <col min="10734" max="10734" width="15.7109375" style="2" customWidth="1"/>
    <col min="10735" max="10735" width="10.28515625" style="2" customWidth="1"/>
    <col min="10736" max="10736" width="16.42578125" style="2" customWidth="1"/>
    <col min="10737" max="10737" width="18.140625" style="2" customWidth="1"/>
    <col min="10738" max="10738" width="26.7109375" style="2" customWidth="1"/>
    <col min="10739" max="10740" width="11.42578125" style="2" customWidth="1"/>
    <col min="10741" max="10741" width="14.28515625" style="2" customWidth="1"/>
    <col min="10742" max="10742" width="25" style="2" customWidth="1"/>
    <col min="10743" max="10744" width="11.42578125" style="2" customWidth="1"/>
    <col min="10745" max="10745" width="19.7109375" style="2" customWidth="1"/>
    <col min="10746" max="10746" width="11.42578125" style="2" customWidth="1"/>
    <col min="10747" max="10747" width="14.7109375" style="2" customWidth="1"/>
    <col min="10748" max="10754" width="11.42578125" style="2" customWidth="1"/>
    <col min="10755" max="10755" width="33.5703125" style="2" customWidth="1"/>
    <col min="10756" max="10989" width="11.42578125" style="2"/>
    <col min="10990" max="10990" width="15.7109375" style="2" customWidth="1"/>
    <col min="10991" max="10991" width="10.28515625" style="2" customWidth="1"/>
    <col min="10992" max="10992" width="16.42578125" style="2" customWidth="1"/>
    <col min="10993" max="10993" width="18.140625" style="2" customWidth="1"/>
    <col min="10994" max="10994" width="26.7109375" style="2" customWidth="1"/>
    <col min="10995" max="10996" width="11.42578125" style="2" customWidth="1"/>
    <col min="10997" max="10997" width="14.28515625" style="2" customWidth="1"/>
    <col min="10998" max="10998" width="25" style="2" customWidth="1"/>
    <col min="10999" max="11000" width="11.42578125" style="2" customWidth="1"/>
    <col min="11001" max="11001" width="19.7109375" style="2" customWidth="1"/>
    <col min="11002" max="11002" width="11.42578125" style="2" customWidth="1"/>
    <col min="11003" max="11003" width="14.7109375" style="2" customWidth="1"/>
    <col min="11004" max="11010" width="11.42578125" style="2" customWidth="1"/>
    <col min="11011" max="11011" width="33.5703125" style="2" customWidth="1"/>
    <col min="11012" max="11245" width="11.42578125" style="2"/>
    <col min="11246" max="11246" width="15.7109375" style="2" customWidth="1"/>
    <col min="11247" max="11247" width="10.28515625" style="2" customWidth="1"/>
    <col min="11248" max="11248" width="16.42578125" style="2" customWidth="1"/>
    <col min="11249" max="11249" width="18.140625" style="2" customWidth="1"/>
    <col min="11250" max="11250" width="26.7109375" style="2" customWidth="1"/>
    <col min="11251" max="11252" width="11.42578125" style="2" customWidth="1"/>
    <col min="11253" max="11253" width="14.28515625" style="2" customWidth="1"/>
    <col min="11254" max="11254" width="25" style="2" customWidth="1"/>
    <col min="11255" max="11256" width="11.42578125" style="2" customWidth="1"/>
    <col min="11257" max="11257" width="19.7109375" style="2" customWidth="1"/>
    <col min="11258" max="11258" width="11.42578125" style="2" customWidth="1"/>
    <col min="11259" max="11259" width="14.7109375" style="2" customWidth="1"/>
    <col min="11260" max="11266" width="11.42578125" style="2" customWidth="1"/>
    <col min="11267" max="11267" width="33.5703125" style="2" customWidth="1"/>
    <col min="11268" max="11501" width="11.42578125" style="2"/>
    <col min="11502" max="11502" width="15.7109375" style="2" customWidth="1"/>
    <col min="11503" max="11503" width="10.28515625" style="2" customWidth="1"/>
    <col min="11504" max="11504" width="16.42578125" style="2" customWidth="1"/>
    <col min="11505" max="11505" width="18.140625" style="2" customWidth="1"/>
    <col min="11506" max="11506" width="26.7109375" style="2" customWidth="1"/>
    <col min="11507" max="11508" width="11.42578125" style="2" customWidth="1"/>
    <col min="11509" max="11509" width="14.28515625" style="2" customWidth="1"/>
    <col min="11510" max="11510" width="25" style="2" customWidth="1"/>
    <col min="11511" max="11512" width="11.42578125" style="2" customWidth="1"/>
    <col min="11513" max="11513" width="19.7109375" style="2" customWidth="1"/>
    <col min="11514" max="11514" width="11.42578125" style="2" customWidth="1"/>
    <col min="11515" max="11515" width="14.7109375" style="2" customWidth="1"/>
    <col min="11516" max="11522" width="11.42578125" style="2" customWidth="1"/>
    <col min="11523" max="11523" width="33.5703125" style="2" customWidth="1"/>
    <col min="11524" max="11757" width="11.42578125" style="2"/>
    <col min="11758" max="11758" width="15.7109375" style="2" customWidth="1"/>
    <col min="11759" max="11759" width="10.28515625" style="2" customWidth="1"/>
    <col min="11760" max="11760" width="16.42578125" style="2" customWidth="1"/>
    <col min="11761" max="11761" width="18.140625" style="2" customWidth="1"/>
    <col min="11762" max="11762" width="26.7109375" style="2" customWidth="1"/>
    <col min="11763" max="11764" width="11.42578125" style="2" customWidth="1"/>
    <col min="11765" max="11765" width="14.28515625" style="2" customWidth="1"/>
    <col min="11766" max="11766" width="25" style="2" customWidth="1"/>
    <col min="11767" max="11768" width="11.42578125" style="2" customWidth="1"/>
    <col min="11769" max="11769" width="19.7109375" style="2" customWidth="1"/>
    <col min="11770" max="11770" width="11.42578125" style="2" customWidth="1"/>
    <col min="11771" max="11771" width="14.7109375" style="2" customWidth="1"/>
    <col min="11772" max="11778" width="11.42578125" style="2" customWidth="1"/>
    <col min="11779" max="11779" width="33.5703125" style="2" customWidth="1"/>
    <col min="11780" max="12013" width="11.42578125" style="2"/>
    <col min="12014" max="12014" width="15.7109375" style="2" customWidth="1"/>
    <col min="12015" max="12015" width="10.28515625" style="2" customWidth="1"/>
    <col min="12016" max="12016" width="16.42578125" style="2" customWidth="1"/>
    <col min="12017" max="12017" width="18.140625" style="2" customWidth="1"/>
    <col min="12018" max="12018" width="26.7109375" style="2" customWidth="1"/>
    <col min="12019" max="12020" width="11.42578125" style="2" customWidth="1"/>
    <col min="12021" max="12021" width="14.28515625" style="2" customWidth="1"/>
    <col min="12022" max="12022" width="25" style="2" customWidth="1"/>
    <col min="12023" max="12024" width="11.42578125" style="2" customWidth="1"/>
    <col min="12025" max="12025" width="19.7109375" style="2" customWidth="1"/>
    <col min="12026" max="12026" width="11.42578125" style="2" customWidth="1"/>
    <col min="12027" max="12027" width="14.7109375" style="2" customWidth="1"/>
    <col min="12028" max="12034" width="11.42578125" style="2" customWidth="1"/>
    <col min="12035" max="12035" width="33.5703125" style="2" customWidth="1"/>
    <col min="12036" max="12269" width="11.42578125" style="2"/>
    <col min="12270" max="12270" width="15.7109375" style="2" customWidth="1"/>
    <col min="12271" max="12271" width="10.28515625" style="2" customWidth="1"/>
    <col min="12272" max="12272" width="16.42578125" style="2" customWidth="1"/>
    <col min="12273" max="12273" width="18.140625" style="2" customWidth="1"/>
    <col min="12274" max="12274" width="26.7109375" style="2" customWidth="1"/>
    <col min="12275" max="12276" width="11.42578125" style="2" customWidth="1"/>
    <col min="12277" max="12277" width="14.28515625" style="2" customWidth="1"/>
    <col min="12278" max="12278" width="25" style="2" customWidth="1"/>
    <col min="12279" max="12280" width="11.42578125" style="2" customWidth="1"/>
    <col min="12281" max="12281" width="19.7109375" style="2" customWidth="1"/>
    <col min="12282" max="12282" width="11.42578125" style="2" customWidth="1"/>
    <col min="12283" max="12283" width="14.7109375" style="2" customWidth="1"/>
    <col min="12284" max="12290" width="11.42578125" style="2" customWidth="1"/>
    <col min="12291" max="12291" width="33.5703125" style="2" customWidth="1"/>
    <col min="12292" max="12525" width="11.42578125" style="2"/>
    <col min="12526" max="12526" width="15.7109375" style="2" customWidth="1"/>
    <col min="12527" max="12527" width="10.28515625" style="2" customWidth="1"/>
    <col min="12528" max="12528" width="16.42578125" style="2" customWidth="1"/>
    <col min="12529" max="12529" width="18.140625" style="2" customWidth="1"/>
    <col min="12530" max="12530" width="26.7109375" style="2" customWidth="1"/>
    <col min="12531" max="12532" width="11.42578125" style="2" customWidth="1"/>
    <col min="12533" max="12533" width="14.28515625" style="2" customWidth="1"/>
    <col min="12534" max="12534" width="25" style="2" customWidth="1"/>
    <col min="12535" max="12536" width="11.42578125" style="2" customWidth="1"/>
    <col min="12537" max="12537" width="19.7109375" style="2" customWidth="1"/>
    <col min="12538" max="12538" width="11.42578125" style="2" customWidth="1"/>
    <col min="12539" max="12539" width="14.7109375" style="2" customWidth="1"/>
    <col min="12540" max="12546" width="11.42578125" style="2" customWidth="1"/>
    <col min="12547" max="12547" width="33.5703125" style="2" customWidth="1"/>
    <col min="12548" max="12781" width="11.42578125" style="2"/>
    <col min="12782" max="12782" width="15.7109375" style="2" customWidth="1"/>
    <col min="12783" max="12783" width="10.28515625" style="2" customWidth="1"/>
    <col min="12784" max="12784" width="16.42578125" style="2" customWidth="1"/>
    <col min="12785" max="12785" width="18.140625" style="2" customWidth="1"/>
    <col min="12786" max="12786" width="26.7109375" style="2" customWidth="1"/>
    <col min="12787" max="12788" width="11.42578125" style="2" customWidth="1"/>
    <col min="12789" max="12789" width="14.28515625" style="2" customWidth="1"/>
    <col min="12790" max="12790" width="25" style="2" customWidth="1"/>
    <col min="12791" max="12792" width="11.42578125" style="2" customWidth="1"/>
    <col min="12793" max="12793" width="19.7109375" style="2" customWidth="1"/>
    <col min="12794" max="12794" width="11.42578125" style="2" customWidth="1"/>
    <col min="12795" max="12795" width="14.7109375" style="2" customWidth="1"/>
    <col min="12796" max="12802" width="11.42578125" style="2" customWidth="1"/>
    <col min="12803" max="12803" width="33.5703125" style="2" customWidth="1"/>
    <col min="12804" max="13037" width="11.42578125" style="2"/>
    <col min="13038" max="13038" width="15.7109375" style="2" customWidth="1"/>
    <col min="13039" max="13039" width="10.28515625" style="2" customWidth="1"/>
    <col min="13040" max="13040" width="16.42578125" style="2" customWidth="1"/>
    <col min="13041" max="13041" width="18.140625" style="2" customWidth="1"/>
    <col min="13042" max="13042" width="26.7109375" style="2" customWidth="1"/>
    <col min="13043" max="13044" width="11.42578125" style="2" customWidth="1"/>
    <col min="13045" max="13045" width="14.28515625" style="2" customWidth="1"/>
    <col min="13046" max="13046" width="25" style="2" customWidth="1"/>
    <col min="13047" max="13048" width="11.42578125" style="2" customWidth="1"/>
    <col min="13049" max="13049" width="19.7109375" style="2" customWidth="1"/>
    <col min="13050" max="13050" width="11.42578125" style="2" customWidth="1"/>
    <col min="13051" max="13051" width="14.7109375" style="2" customWidth="1"/>
    <col min="13052" max="13058" width="11.42578125" style="2" customWidth="1"/>
    <col min="13059" max="13059" width="33.5703125" style="2" customWidth="1"/>
    <col min="13060" max="13293" width="11.42578125" style="2"/>
    <col min="13294" max="13294" width="15.7109375" style="2" customWidth="1"/>
    <col min="13295" max="13295" width="10.28515625" style="2" customWidth="1"/>
    <col min="13296" max="13296" width="16.42578125" style="2" customWidth="1"/>
    <col min="13297" max="13297" width="18.140625" style="2" customWidth="1"/>
    <col min="13298" max="13298" width="26.7109375" style="2" customWidth="1"/>
    <col min="13299" max="13300" width="11.42578125" style="2" customWidth="1"/>
    <col min="13301" max="13301" width="14.28515625" style="2" customWidth="1"/>
    <col min="13302" max="13302" width="25" style="2" customWidth="1"/>
    <col min="13303" max="13304" width="11.42578125" style="2" customWidth="1"/>
    <col min="13305" max="13305" width="19.7109375" style="2" customWidth="1"/>
    <col min="13306" max="13306" width="11.42578125" style="2" customWidth="1"/>
    <col min="13307" max="13307" width="14.7109375" style="2" customWidth="1"/>
    <col min="13308" max="13314" width="11.42578125" style="2" customWidth="1"/>
    <col min="13315" max="13315" width="33.5703125" style="2" customWidth="1"/>
    <col min="13316" max="13549" width="11.42578125" style="2"/>
    <col min="13550" max="13550" width="15.7109375" style="2" customWidth="1"/>
    <col min="13551" max="13551" width="10.28515625" style="2" customWidth="1"/>
    <col min="13552" max="13552" width="16.42578125" style="2" customWidth="1"/>
    <col min="13553" max="13553" width="18.140625" style="2" customWidth="1"/>
    <col min="13554" max="13554" width="26.7109375" style="2" customWidth="1"/>
    <col min="13555" max="13556" width="11.42578125" style="2" customWidth="1"/>
    <col min="13557" max="13557" width="14.28515625" style="2" customWidth="1"/>
    <col min="13558" max="13558" width="25" style="2" customWidth="1"/>
    <col min="13559" max="13560" width="11.42578125" style="2" customWidth="1"/>
    <col min="13561" max="13561" width="19.7109375" style="2" customWidth="1"/>
    <col min="13562" max="13562" width="11.42578125" style="2" customWidth="1"/>
    <col min="13563" max="13563" width="14.7109375" style="2" customWidth="1"/>
    <col min="13564" max="13570" width="11.42578125" style="2" customWidth="1"/>
    <col min="13571" max="13571" width="33.5703125" style="2" customWidth="1"/>
    <col min="13572" max="13805" width="11.42578125" style="2"/>
    <col min="13806" max="13806" width="15.7109375" style="2" customWidth="1"/>
    <col min="13807" max="13807" width="10.28515625" style="2" customWidth="1"/>
    <col min="13808" max="13808" width="16.42578125" style="2" customWidth="1"/>
    <col min="13809" max="13809" width="18.140625" style="2" customWidth="1"/>
    <col min="13810" max="13810" width="26.7109375" style="2" customWidth="1"/>
    <col min="13811" max="13812" width="11.42578125" style="2" customWidth="1"/>
    <col min="13813" max="13813" width="14.28515625" style="2" customWidth="1"/>
    <col min="13814" max="13814" width="25" style="2" customWidth="1"/>
    <col min="13815" max="13816" width="11.42578125" style="2" customWidth="1"/>
    <col min="13817" max="13817" width="19.7109375" style="2" customWidth="1"/>
    <col min="13818" max="13818" width="11.42578125" style="2" customWidth="1"/>
    <col min="13819" max="13819" width="14.7109375" style="2" customWidth="1"/>
    <col min="13820" max="13826" width="11.42578125" style="2" customWidth="1"/>
    <col min="13827" max="13827" width="33.5703125" style="2" customWidth="1"/>
    <col min="13828" max="14061" width="11.42578125" style="2"/>
    <col min="14062" max="14062" width="15.7109375" style="2" customWidth="1"/>
    <col min="14063" max="14063" width="10.28515625" style="2" customWidth="1"/>
    <col min="14064" max="14064" width="16.42578125" style="2" customWidth="1"/>
    <col min="14065" max="14065" width="18.140625" style="2" customWidth="1"/>
    <col min="14066" max="14066" width="26.7109375" style="2" customWidth="1"/>
    <col min="14067" max="14068" width="11.42578125" style="2" customWidth="1"/>
    <col min="14069" max="14069" width="14.28515625" style="2" customWidth="1"/>
    <col min="14070" max="14070" width="25" style="2" customWidth="1"/>
    <col min="14071" max="14072" width="11.42578125" style="2" customWidth="1"/>
    <col min="14073" max="14073" width="19.7109375" style="2" customWidth="1"/>
    <col min="14074" max="14074" width="11.42578125" style="2" customWidth="1"/>
    <col min="14075" max="14075" width="14.7109375" style="2" customWidth="1"/>
    <col min="14076" max="14082" width="11.42578125" style="2" customWidth="1"/>
    <col min="14083" max="14083" width="33.5703125" style="2" customWidth="1"/>
    <col min="14084" max="14317" width="11.42578125" style="2"/>
    <col min="14318" max="14318" width="15.7109375" style="2" customWidth="1"/>
    <col min="14319" max="14319" width="10.28515625" style="2" customWidth="1"/>
    <col min="14320" max="14320" width="16.42578125" style="2" customWidth="1"/>
    <col min="14321" max="14321" width="18.140625" style="2" customWidth="1"/>
    <col min="14322" max="14322" width="26.7109375" style="2" customWidth="1"/>
    <col min="14323" max="14324" width="11.42578125" style="2" customWidth="1"/>
    <col min="14325" max="14325" width="14.28515625" style="2" customWidth="1"/>
    <col min="14326" max="14326" width="25" style="2" customWidth="1"/>
    <col min="14327" max="14328" width="11.42578125" style="2" customWidth="1"/>
    <col min="14329" max="14329" width="19.7109375" style="2" customWidth="1"/>
    <col min="14330" max="14330" width="11.42578125" style="2" customWidth="1"/>
    <col min="14331" max="14331" width="14.7109375" style="2" customWidth="1"/>
    <col min="14332" max="14338" width="11.42578125" style="2" customWidth="1"/>
    <col min="14339" max="14339" width="33.5703125" style="2" customWidth="1"/>
    <col min="14340" max="14573" width="11.42578125" style="2"/>
    <col min="14574" max="14574" width="15.7109375" style="2" customWidth="1"/>
    <col min="14575" max="14575" width="10.28515625" style="2" customWidth="1"/>
    <col min="14576" max="14576" width="16.42578125" style="2" customWidth="1"/>
    <col min="14577" max="14577" width="18.140625" style="2" customWidth="1"/>
    <col min="14578" max="14578" width="26.7109375" style="2" customWidth="1"/>
    <col min="14579" max="14580" width="11.42578125" style="2" customWidth="1"/>
    <col min="14581" max="14581" width="14.28515625" style="2" customWidth="1"/>
    <col min="14582" max="14582" width="25" style="2" customWidth="1"/>
    <col min="14583" max="14584" width="11.42578125" style="2" customWidth="1"/>
    <col min="14585" max="14585" width="19.7109375" style="2" customWidth="1"/>
    <col min="14586" max="14586" width="11.42578125" style="2" customWidth="1"/>
    <col min="14587" max="14587" width="14.7109375" style="2" customWidth="1"/>
    <col min="14588" max="14594" width="11.42578125" style="2" customWidth="1"/>
    <col min="14595" max="14595" width="33.5703125" style="2" customWidth="1"/>
    <col min="14596" max="14829" width="11.42578125" style="2"/>
    <col min="14830" max="14830" width="15.7109375" style="2" customWidth="1"/>
    <col min="14831" max="14831" width="10.28515625" style="2" customWidth="1"/>
    <col min="14832" max="14832" width="16.42578125" style="2" customWidth="1"/>
    <col min="14833" max="14833" width="18.140625" style="2" customWidth="1"/>
    <col min="14834" max="14834" width="26.7109375" style="2" customWidth="1"/>
    <col min="14835" max="14836" width="11.42578125" style="2" customWidth="1"/>
    <col min="14837" max="14837" width="14.28515625" style="2" customWidth="1"/>
    <col min="14838" max="14838" width="25" style="2" customWidth="1"/>
    <col min="14839" max="14840" width="11.42578125" style="2" customWidth="1"/>
    <col min="14841" max="14841" width="19.7109375" style="2" customWidth="1"/>
    <col min="14842" max="14842" width="11.42578125" style="2" customWidth="1"/>
    <col min="14843" max="14843" width="14.7109375" style="2" customWidth="1"/>
    <col min="14844" max="14850" width="11.42578125" style="2" customWidth="1"/>
    <col min="14851" max="14851" width="33.5703125" style="2" customWidth="1"/>
    <col min="14852" max="15085" width="11.42578125" style="2"/>
    <col min="15086" max="15086" width="15.7109375" style="2" customWidth="1"/>
    <col min="15087" max="15087" width="10.28515625" style="2" customWidth="1"/>
    <col min="15088" max="15088" width="16.42578125" style="2" customWidth="1"/>
    <col min="15089" max="15089" width="18.140625" style="2" customWidth="1"/>
    <col min="15090" max="15090" width="26.7109375" style="2" customWidth="1"/>
    <col min="15091" max="15092" width="11.42578125" style="2" customWidth="1"/>
    <col min="15093" max="15093" width="14.28515625" style="2" customWidth="1"/>
    <col min="15094" max="15094" width="25" style="2" customWidth="1"/>
    <col min="15095" max="15096" width="11.42578125" style="2" customWidth="1"/>
    <col min="15097" max="15097" width="19.7109375" style="2" customWidth="1"/>
    <col min="15098" max="15098" width="11.42578125" style="2" customWidth="1"/>
    <col min="15099" max="15099" width="14.7109375" style="2" customWidth="1"/>
    <col min="15100" max="15106" width="11.42578125" style="2" customWidth="1"/>
    <col min="15107" max="15107" width="33.5703125" style="2" customWidth="1"/>
    <col min="15108" max="15341" width="11.42578125" style="2"/>
    <col min="15342" max="15342" width="15.7109375" style="2" customWidth="1"/>
    <col min="15343" max="15343" width="10.28515625" style="2" customWidth="1"/>
    <col min="15344" max="15344" width="16.42578125" style="2" customWidth="1"/>
    <col min="15345" max="15345" width="18.140625" style="2" customWidth="1"/>
    <col min="15346" max="15346" width="26.7109375" style="2" customWidth="1"/>
    <col min="15347" max="15348" width="11.42578125" style="2" customWidth="1"/>
    <col min="15349" max="15349" width="14.28515625" style="2" customWidth="1"/>
    <col min="15350" max="15350" width="25" style="2" customWidth="1"/>
    <col min="15351" max="15352" width="11.42578125" style="2" customWidth="1"/>
    <col min="15353" max="15353" width="19.7109375" style="2" customWidth="1"/>
    <col min="15354" max="15354" width="11.42578125" style="2" customWidth="1"/>
    <col min="15355" max="15355" width="14.7109375" style="2" customWidth="1"/>
    <col min="15356" max="15362" width="11.42578125" style="2" customWidth="1"/>
    <col min="15363" max="15363" width="33.5703125" style="2" customWidth="1"/>
    <col min="15364" max="15597" width="11.42578125" style="2"/>
    <col min="15598" max="15598" width="15.7109375" style="2" customWidth="1"/>
    <col min="15599" max="15599" width="10.28515625" style="2" customWidth="1"/>
    <col min="15600" max="15600" width="16.42578125" style="2" customWidth="1"/>
    <col min="15601" max="15601" width="18.140625" style="2" customWidth="1"/>
    <col min="15602" max="15602" width="26.7109375" style="2" customWidth="1"/>
    <col min="15603" max="15604" width="11.42578125" style="2" customWidth="1"/>
    <col min="15605" max="15605" width="14.28515625" style="2" customWidth="1"/>
    <col min="15606" max="15606" width="25" style="2" customWidth="1"/>
    <col min="15607" max="15608" width="11.42578125" style="2" customWidth="1"/>
    <col min="15609" max="15609" width="19.7109375" style="2" customWidth="1"/>
    <col min="15610" max="15610" width="11.42578125" style="2" customWidth="1"/>
    <col min="15611" max="15611" width="14.7109375" style="2" customWidth="1"/>
    <col min="15612" max="15618" width="11.42578125" style="2" customWidth="1"/>
    <col min="15619" max="15619" width="33.5703125" style="2" customWidth="1"/>
    <col min="15620" max="15853" width="11.42578125" style="2"/>
    <col min="15854" max="15854" width="15.7109375" style="2" customWidth="1"/>
    <col min="15855" max="15855" width="10.28515625" style="2" customWidth="1"/>
    <col min="15856" max="15856" width="16.42578125" style="2" customWidth="1"/>
    <col min="15857" max="15857" width="18.140625" style="2" customWidth="1"/>
    <col min="15858" max="15858" width="26.7109375" style="2" customWidth="1"/>
    <col min="15859" max="15860" width="11.42578125" style="2" customWidth="1"/>
    <col min="15861" max="15861" width="14.28515625" style="2" customWidth="1"/>
    <col min="15862" max="15862" width="25" style="2" customWidth="1"/>
    <col min="15863" max="15864" width="11.42578125" style="2" customWidth="1"/>
    <col min="15865" max="15865" width="19.7109375" style="2" customWidth="1"/>
    <col min="15866" max="15866" width="11.42578125" style="2" customWidth="1"/>
    <col min="15867" max="15867" width="14.7109375" style="2" customWidth="1"/>
    <col min="15868" max="15874" width="11.42578125" style="2" customWidth="1"/>
    <col min="15875" max="15875" width="33.5703125" style="2" customWidth="1"/>
    <col min="15876" max="16109" width="11.42578125" style="2"/>
    <col min="16110" max="16110" width="15.7109375" style="2" customWidth="1"/>
    <col min="16111" max="16111" width="10.28515625" style="2" customWidth="1"/>
    <col min="16112" max="16112" width="16.42578125" style="2" customWidth="1"/>
    <col min="16113" max="16113" width="18.140625" style="2" customWidth="1"/>
    <col min="16114" max="16114" width="26.7109375" style="2" customWidth="1"/>
    <col min="16115" max="16116" width="11.42578125" style="2" customWidth="1"/>
    <col min="16117" max="16117" width="14.28515625" style="2" customWidth="1"/>
    <col min="16118" max="16118" width="25" style="2" customWidth="1"/>
    <col min="16119" max="16120" width="11.42578125" style="2" customWidth="1"/>
    <col min="16121" max="16121" width="19.7109375" style="2" customWidth="1"/>
    <col min="16122" max="16122" width="11.42578125" style="2" customWidth="1"/>
    <col min="16123" max="16123" width="14.7109375" style="2" customWidth="1"/>
    <col min="16124" max="16130" width="11.42578125" style="2" customWidth="1"/>
    <col min="16131" max="16131" width="33.5703125" style="2" customWidth="1"/>
    <col min="16132" max="16384" width="11.42578125" style="2"/>
  </cols>
  <sheetData>
    <row r="2" spans="2:5" ht="13.5" thickBot="1"/>
    <row r="3" spans="2:5" ht="15.75" thickBot="1">
      <c r="B3" s="228" t="s">
        <v>941</v>
      </c>
      <c r="E3" s="141"/>
    </row>
    <row r="4" spans="2:5" ht="36" customHeight="1" thickBot="1">
      <c r="C4" s="1206" t="s">
        <v>876</v>
      </c>
      <c r="D4" s="1207"/>
      <c r="E4" s="144"/>
    </row>
    <row r="5" spans="2:5" ht="34.5" customHeight="1" thickBot="1">
      <c r="C5" s="146" t="s">
        <v>311</v>
      </c>
      <c r="D5" s="146" t="s">
        <v>312</v>
      </c>
      <c r="E5" s="141"/>
    </row>
    <row r="6" spans="2:5" ht="14.25">
      <c r="C6" s="1199" t="s">
        <v>313</v>
      </c>
      <c r="D6" s="48" t="s">
        <v>314</v>
      </c>
      <c r="E6" s="141"/>
    </row>
    <row r="7" spans="2:5" ht="14.25">
      <c r="C7" s="1200"/>
      <c r="D7" s="49" t="s">
        <v>315</v>
      </c>
      <c r="E7" s="141"/>
    </row>
    <row r="8" spans="2:5" ht="14.25">
      <c r="C8" s="1200"/>
      <c r="D8" s="49" t="s">
        <v>316</v>
      </c>
      <c r="E8" s="141"/>
    </row>
    <row r="9" spans="2:5" ht="28.5">
      <c r="C9" s="1200"/>
      <c r="D9" s="49" t="s">
        <v>317</v>
      </c>
      <c r="E9" s="141"/>
    </row>
    <row r="10" spans="2:5" ht="14.25">
      <c r="C10" s="1200"/>
      <c r="D10" s="49" t="s">
        <v>318</v>
      </c>
      <c r="E10" s="141"/>
    </row>
    <row r="11" spans="2:5" ht="14.25">
      <c r="C11" s="1200"/>
      <c r="D11" s="49" t="s">
        <v>319</v>
      </c>
      <c r="E11" s="141"/>
    </row>
    <row r="12" spans="2:5" ht="14.25">
      <c r="C12" s="1200"/>
      <c r="D12" s="49" t="s">
        <v>320</v>
      </c>
      <c r="E12" s="141"/>
    </row>
    <row r="13" spans="2:5" s="43" customFormat="1" ht="14.25">
      <c r="C13" s="1200"/>
      <c r="D13" s="91" t="s">
        <v>321</v>
      </c>
      <c r="E13" s="1204"/>
    </row>
    <row r="14" spans="2:5" s="43" customFormat="1" ht="14.25">
      <c r="C14" s="1200"/>
      <c r="D14" s="91" t="s">
        <v>322</v>
      </c>
      <c r="E14" s="1204"/>
    </row>
    <row r="15" spans="2:5" s="43" customFormat="1" ht="15" thickBot="1">
      <c r="C15" s="1205"/>
      <c r="D15" s="147" t="s">
        <v>323</v>
      </c>
      <c r="E15" s="1204"/>
    </row>
    <row r="16" spans="2:5" ht="14.25">
      <c r="C16" s="1199" t="s">
        <v>324</v>
      </c>
      <c r="D16" s="48" t="s">
        <v>325</v>
      </c>
      <c r="E16" s="141"/>
    </row>
    <row r="17" spans="3:5" ht="14.25">
      <c r="C17" s="1200"/>
      <c r="D17" s="49" t="s">
        <v>326</v>
      </c>
      <c r="E17" s="141"/>
    </row>
    <row r="18" spans="3:5" ht="14.25">
      <c r="C18" s="1200"/>
      <c r="D18" s="49" t="s">
        <v>327</v>
      </c>
      <c r="E18" s="141"/>
    </row>
    <row r="19" spans="3:5" ht="14.25">
      <c r="C19" s="1200"/>
      <c r="D19" s="49" t="s">
        <v>328</v>
      </c>
      <c r="E19" s="141"/>
    </row>
    <row r="20" spans="3:5" ht="14.25">
      <c r="C20" s="1200"/>
      <c r="D20" s="49" t="s">
        <v>329</v>
      </c>
      <c r="E20" s="141"/>
    </row>
    <row r="21" spans="3:5" ht="14.25">
      <c r="C21" s="1200"/>
      <c r="D21" s="49" t="s">
        <v>330</v>
      </c>
      <c r="E21" s="141"/>
    </row>
    <row r="22" spans="3:5" ht="14.25">
      <c r="C22" s="1200"/>
      <c r="D22" s="49" t="s">
        <v>331</v>
      </c>
      <c r="E22" s="141"/>
    </row>
    <row r="23" spans="3:5" ht="28.5">
      <c r="C23" s="1200"/>
      <c r="D23" s="49" t="s">
        <v>332</v>
      </c>
      <c r="E23" s="141"/>
    </row>
    <row r="24" spans="3:5" ht="14.25">
      <c r="C24" s="1200"/>
      <c r="D24" s="49" t="s">
        <v>333</v>
      </c>
      <c r="E24" s="141"/>
    </row>
    <row r="25" spans="3:5" ht="14.25">
      <c r="C25" s="1200"/>
      <c r="D25" s="49" t="s">
        <v>334</v>
      </c>
      <c r="E25" s="141"/>
    </row>
    <row r="26" spans="3:5" ht="14.25">
      <c r="C26" s="1200"/>
      <c r="D26" s="49" t="s">
        <v>335</v>
      </c>
      <c r="E26" s="1204"/>
    </row>
    <row r="27" spans="3:5" ht="28.5">
      <c r="C27" s="1200"/>
      <c r="D27" s="49" t="s">
        <v>336</v>
      </c>
      <c r="E27" s="1204"/>
    </row>
    <row r="28" spans="3:5" ht="14.25">
      <c r="C28" s="1200"/>
      <c r="D28" s="49" t="s">
        <v>337</v>
      </c>
      <c r="E28" s="1204"/>
    </row>
    <row r="29" spans="3:5" ht="28.5">
      <c r="C29" s="1200"/>
      <c r="D29" s="49" t="s">
        <v>338</v>
      </c>
      <c r="E29" s="1204"/>
    </row>
    <row r="30" spans="3:5" ht="14.25">
      <c r="C30" s="1200"/>
      <c r="D30" s="49" t="s">
        <v>339</v>
      </c>
      <c r="E30" s="1204"/>
    </row>
    <row r="31" spans="3:5" ht="14.25">
      <c r="C31" s="1200"/>
      <c r="D31" s="49" t="s">
        <v>340</v>
      </c>
      <c r="E31" s="1204"/>
    </row>
    <row r="32" spans="3:5" ht="14.25">
      <c r="C32" s="1200"/>
      <c r="D32" s="49" t="s">
        <v>341</v>
      </c>
      <c r="E32" s="1204"/>
    </row>
    <row r="33" spans="3:5" ht="14.25">
      <c r="C33" s="1200"/>
      <c r="D33" s="49" t="s">
        <v>342</v>
      </c>
      <c r="E33" s="1204"/>
    </row>
    <row r="34" spans="3:5" ht="28.5">
      <c r="C34" s="1200"/>
      <c r="D34" s="49" t="s">
        <v>343</v>
      </c>
      <c r="E34" s="1204"/>
    </row>
    <row r="35" spans="3:5" ht="14.25">
      <c r="C35" s="1200"/>
      <c r="D35" s="49" t="s">
        <v>344</v>
      </c>
      <c r="E35" s="1204"/>
    </row>
    <row r="36" spans="3:5" ht="14.25">
      <c r="C36" s="1200"/>
      <c r="D36" s="49" t="s">
        <v>345</v>
      </c>
      <c r="E36" s="1204"/>
    </row>
    <row r="37" spans="3:5" ht="14.25">
      <c r="C37" s="1200"/>
      <c r="D37" s="49" t="s">
        <v>346</v>
      </c>
      <c r="E37" s="1204"/>
    </row>
    <row r="38" spans="3:5" ht="28.5">
      <c r="C38" s="1200"/>
      <c r="D38" s="49" t="s">
        <v>347</v>
      </c>
      <c r="E38" s="1204"/>
    </row>
    <row r="39" spans="3:5" ht="14.25">
      <c r="C39" s="1200"/>
      <c r="D39" s="49" t="s">
        <v>348</v>
      </c>
      <c r="E39" s="1204"/>
    </row>
    <row r="40" spans="3:5" ht="15" thickBot="1">
      <c r="C40" s="1205"/>
      <c r="D40" s="148" t="s">
        <v>349</v>
      </c>
      <c r="E40" s="1204"/>
    </row>
    <row r="41" spans="3:5" ht="14.25">
      <c r="C41" s="1199" t="s">
        <v>350</v>
      </c>
      <c r="D41" s="48" t="s">
        <v>351</v>
      </c>
      <c r="E41" s="141"/>
    </row>
    <row r="42" spans="3:5" ht="14.25">
      <c r="C42" s="1200"/>
      <c r="D42" s="49" t="s">
        <v>352</v>
      </c>
      <c r="E42" s="141"/>
    </row>
    <row r="43" spans="3:5" ht="14.25">
      <c r="C43" s="1200"/>
      <c r="D43" s="49" t="s">
        <v>353</v>
      </c>
      <c r="E43" s="141"/>
    </row>
    <row r="44" spans="3:5" ht="14.25">
      <c r="C44" s="1200"/>
      <c r="D44" s="49" t="s">
        <v>354</v>
      </c>
      <c r="E44" s="1204"/>
    </row>
    <row r="45" spans="3:5" ht="14.25">
      <c r="C45" s="1200"/>
      <c r="D45" s="49" t="s">
        <v>355</v>
      </c>
      <c r="E45" s="1204"/>
    </row>
    <row r="46" spans="3:5" ht="15.75" customHeight="1">
      <c r="C46" s="1200"/>
      <c r="D46" s="49" t="s">
        <v>356</v>
      </c>
      <c r="E46" s="1204"/>
    </row>
    <row r="47" spans="3:5" ht="14.25">
      <c r="C47" s="1200"/>
      <c r="D47" s="49" t="s">
        <v>357</v>
      </c>
      <c r="E47" s="1204"/>
    </row>
    <row r="48" spans="3:5" ht="14.25">
      <c r="C48" s="1200"/>
      <c r="D48" s="49" t="s">
        <v>358</v>
      </c>
      <c r="E48" s="1204"/>
    </row>
    <row r="49" spans="3:5" ht="28.5">
      <c r="C49" s="1200"/>
      <c r="D49" s="49" t="s">
        <v>359</v>
      </c>
      <c r="E49" s="1204"/>
    </row>
    <row r="50" spans="3:5" ht="15" thickBot="1">
      <c r="C50" s="1205"/>
      <c r="D50" s="148" t="s">
        <v>360</v>
      </c>
      <c r="E50" s="141"/>
    </row>
    <row r="51" spans="3:5" ht="14.25">
      <c r="C51" s="1199" t="s">
        <v>361</v>
      </c>
      <c r="D51" s="48" t="s">
        <v>362</v>
      </c>
      <c r="E51" s="141"/>
    </row>
    <row r="52" spans="3:5" ht="14.25">
      <c r="C52" s="1200"/>
      <c r="D52" s="49" t="s">
        <v>363</v>
      </c>
      <c r="E52" s="141"/>
    </row>
    <row r="53" spans="3:5" ht="14.25">
      <c r="C53" s="1200"/>
      <c r="D53" s="49" t="s">
        <v>364</v>
      </c>
      <c r="E53" s="141"/>
    </row>
    <row r="54" spans="3:5" ht="14.25">
      <c r="C54" s="1200"/>
      <c r="D54" s="49" t="s">
        <v>365</v>
      </c>
      <c r="E54" s="141"/>
    </row>
    <row r="55" spans="3:5" ht="14.25">
      <c r="C55" s="1200"/>
      <c r="D55" s="49" t="s">
        <v>366</v>
      </c>
      <c r="E55" s="141"/>
    </row>
    <row r="56" spans="3:5" ht="14.25">
      <c r="C56" s="1200"/>
      <c r="D56" s="49" t="s">
        <v>367</v>
      </c>
      <c r="E56" s="1204"/>
    </row>
    <row r="57" spans="3:5" ht="14.25">
      <c r="C57" s="1200"/>
      <c r="D57" s="49" t="s">
        <v>368</v>
      </c>
      <c r="E57" s="1204"/>
    </row>
    <row r="58" spans="3:5" ht="15" thickBot="1">
      <c r="C58" s="1205"/>
      <c r="D58" s="148" t="s">
        <v>369</v>
      </c>
      <c r="E58" s="1204"/>
    </row>
    <row r="59" spans="3:5" ht="33" customHeight="1">
      <c r="C59" s="1199" t="s">
        <v>370</v>
      </c>
      <c r="D59" s="48" t="s">
        <v>371</v>
      </c>
      <c r="E59" s="81"/>
    </row>
    <row r="60" spans="3:5" ht="28.5">
      <c r="C60" s="1200"/>
      <c r="D60" s="49" t="s">
        <v>372</v>
      </c>
      <c r="E60" s="141"/>
    </row>
    <row r="61" spans="3:5" ht="15" customHeight="1">
      <c r="C61" s="1200"/>
      <c r="D61" s="49" t="s">
        <v>373</v>
      </c>
      <c r="E61" s="141"/>
    </row>
    <row r="62" spans="3:5" ht="15" customHeight="1">
      <c r="C62" s="1200"/>
      <c r="D62" s="49" t="s">
        <v>374</v>
      </c>
      <c r="E62" s="141"/>
    </row>
    <row r="63" spans="3:5" ht="32.25" customHeight="1" thickBot="1">
      <c r="C63" s="1201"/>
      <c r="D63" s="50" t="s">
        <v>375</v>
      </c>
      <c r="E63" s="141"/>
    </row>
    <row r="64" spans="3:5" ht="14.25">
      <c r="C64" s="1202" t="s">
        <v>376</v>
      </c>
      <c r="D64" s="149" t="s">
        <v>377</v>
      </c>
      <c r="E64" s="141"/>
    </row>
    <row r="65" spans="3:5" ht="14.25">
      <c r="C65" s="1202"/>
      <c r="D65" s="49" t="s">
        <v>378</v>
      </c>
      <c r="E65" s="141"/>
    </row>
    <row r="66" spans="3:5" ht="28.5">
      <c r="C66" s="1202"/>
      <c r="D66" s="49" t="s">
        <v>379</v>
      </c>
      <c r="E66" s="141"/>
    </row>
    <row r="67" spans="3:5" ht="14.25">
      <c r="C67" s="1202"/>
      <c r="D67" s="49" t="s">
        <v>380</v>
      </c>
      <c r="E67" s="141"/>
    </row>
    <row r="68" spans="3:5" ht="28.5">
      <c r="C68" s="1202"/>
      <c r="D68" s="49" t="s">
        <v>381</v>
      </c>
      <c r="E68" s="141"/>
    </row>
    <row r="69" spans="3:5" ht="71.25">
      <c r="C69" s="1202"/>
      <c r="D69" s="49" t="s">
        <v>788</v>
      </c>
      <c r="E69" s="141"/>
    </row>
    <row r="70" spans="3:5" ht="28.5">
      <c r="C70" s="1202"/>
      <c r="D70" s="49" t="s">
        <v>383</v>
      </c>
      <c r="E70" s="1204"/>
    </row>
    <row r="71" spans="3:5" ht="28.5">
      <c r="C71" s="1202"/>
      <c r="D71" s="49" t="s">
        <v>384</v>
      </c>
      <c r="E71" s="1204"/>
    </row>
    <row r="72" spans="3:5" ht="14.25">
      <c r="C72" s="1202"/>
      <c r="D72" s="49" t="s">
        <v>385</v>
      </c>
      <c r="E72" s="1204"/>
    </row>
    <row r="73" spans="3:5" ht="28.5">
      <c r="C73" s="1202"/>
      <c r="D73" s="49" t="s">
        <v>386</v>
      </c>
      <c r="E73" s="1204"/>
    </row>
    <row r="74" spans="3:5" ht="28.5">
      <c r="C74" s="1202"/>
      <c r="D74" s="49" t="s">
        <v>387</v>
      </c>
      <c r="E74" s="1204"/>
    </row>
    <row r="75" spans="3:5" ht="14.25">
      <c r="C75" s="1202"/>
      <c r="D75" s="49" t="s">
        <v>388</v>
      </c>
      <c r="E75" s="1204"/>
    </row>
    <row r="76" spans="3:5" ht="28.5">
      <c r="C76" s="1202"/>
      <c r="D76" s="49" t="s">
        <v>389</v>
      </c>
      <c r="E76" s="1204"/>
    </row>
    <row r="77" spans="3:5" ht="14.25">
      <c r="C77" s="1202"/>
      <c r="D77" s="49" t="s">
        <v>390</v>
      </c>
      <c r="E77" s="1204"/>
    </row>
    <row r="78" spans="3:5" ht="28.5">
      <c r="C78" s="1202"/>
      <c r="D78" s="49" t="s">
        <v>391</v>
      </c>
      <c r="E78" s="1204"/>
    </row>
    <row r="79" spans="3:5" ht="28.5">
      <c r="C79" s="1202"/>
      <c r="D79" s="49" t="s">
        <v>392</v>
      </c>
      <c r="E79" s="1204"/>
    </row>
    <row r="80" spans="3:5" ht="14.25">
      <c r="C80" s="1202"/>
      <c r="D80" s="49" t="s">
        <v>393</v>
      </c>
      <c r="E80" s="1204"/>
    </row>
    <row r="81" spans="2:5" ht="14.25">
      <c r="C81" s="1202"/>
      <c r="D81" s="49" t="s">
        <v>394</v>
      </c>
      <c r="E81" s="1204"/>
    </row>
    <row r="82" spans="2:5" ht="28.5">
      <c r="C82" s="1202"/>
      <c r="D82" s="49" t="s">
        <v>395</v>
      </c>
      <c r="E82" s="1204"/>
    </row>
    <row r="83" spans="2:5" ht="14.25">
      <c r="C83" s="1202"/>
      <c r="D83" s="49" t="s">
        <v>396</v>
      </c>
      <c r="E83" s="1204"/>
    </row>
    <row r="84" spans="2:5" ht="28.5">
      <c r="C84" s="1202"/>
      <c r="D84" s="49" t="s">
        <v>397</v>
      </c>
      <c r="E84" s="1204"/>
    </row>
    <row r="85" spans="2:5" ht="28.5">
      <c r="C85" s="1202"/>
      <c r="D85" s="49" t="s">
        <v>398</v>
      </c>
      <c r="E85" s="1204"/>
    </row>
    <row r="86" spans="2:5" ht="28.5">
      <c r="C86" s="1202"/>
      <c r="D86" s="49" t="s">
        <v>379</v>
      </c>
      <c r="E86" s="1204"/>
    </row>
    <row r="87" spans="2:5" ht="28.5">
      <c r="C87" s="1202"/>
      <c r="D87" s="49" t="s">
        <v>399</v>
      </c>
      <c r="E87" s="1204"/>
    </row>
    <row r="88" spans="2:5" ht="28.5">
      <c r="C88" s="1202"/>
      <c r="D88" s="49" t="s">
        <v>400</v>
      </c>
      <c r="E88" s="1204"/>
    </row>
    <row r="89" spans="2:5" ht="14.25">
      <c r="C89" s="1202"/>
      <c r="D89" s="49" t="s">
        <v>401</v>
      </c>
      <c r="E89" s="1204"/>
    </row>
    <row r="90" spans="2:5" ht="29.25" thickBot="1">
      <c r="C90" s="1203"/>
      <c r="D90" s="50" t="s">
        <v>402</v>
      </c>
      <c r="E90" s="1204"/>
    </row>
    <row r="91" spans="2:5" ht="13.5" thickBot="1">
      <c r="E91" s="141"/>
    </row>
    <row r="92" spans="2:5" ht="15.75" thickBot="1">
      <c r="B92" s="228" t="s">
        <v>941</v>
      </c>
    </row>
  </sheetData>
  <sheetProtection password="E0DB" sheet="1" objects="1" scenarios="1" formatCells="0" formatColumns="0" formatRows="0" sort="0" autoFilter="0"/>
  <mergeCells count="12">
    <mergeCell ref="C6:C15"/>
    <mergeCell ref="E13:E15"/>
    <mergeCell ref="C16:C40"/>
    <mergeCell ref="E26:E40"/>
    <mergeCell ref="C4:D4"/>
    <mergeCell ref="C59:C63"/>
    <mergeCell ref="C64:C90"/>
    <mergeCell ref="E70:E90"/>
    <mergeCell ref="C41:C50"/>
    <mergeCell ref="E44:E49"/>
    <mergeCell ref="C51:C58"/>
    <mergeCell ref="E56:E58"/>
  </mergeCells>
  <hyperlinks>
    <hyperlink ref="B3" location="Inicio!A1" display="INICIO"/>
    <hyperlink ref="B92" location="Inicio!A1" display="INICIO"/>
  </hyperlinks>
  <printOptions horizontalCentered="1" verticalCentered="1"/>
  <pageMargins left="0.70866141732283472" right="0.70866141732283472" top="0.74803149606299213" bottom="0.74803149606299213" header="0.31496062992125984" footer="0.31496062992125984"/>
  <pageSetup scale="76" orientation="portrait" r:id="rId1"/>
  <rowBreaks count="1" manualBreakCount="1">
    <brk id="51" max="3" man="1"/>
  </rowBreaks>
  <colBreaks count="1" manualBreakCount="1">
    <brk id="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Bt_inicio_vuln">
                <anchor moveWithCells="1" sizeWithCells="1">
                  <from>
                    <xdr:col>1</xdr:col>
                    <xdr:colOff>0</xdr:colOff>
                    <xdr:row>1</xdr:row>
                    <xdr:rowOff>161925</xdr:rowOff>
                  </from>
                  <to>
                    <xdr:col>2</xdr:col>
                    <xdr:colOff>0</xdr:colOff>
                    <xdr:row>3</xdr:row>
                    <xdr:rowOff>9525</xdr:rowOff>
                  </to>
                </anchor>
              </controlPr>
            </control>
          </mc:Choice>
        </mc:AlternateContent>
        <mc:AlternateContent xmlns:mc="http://schemas.openxmlformats.org/markup-compatibility/2006">
          <mc:Choice Requires="x14">
            <control shapeId="20484" r:id="rId5" name="Button 4">
              <controlPr defaultSize="0" print="0" autoFill="0" autoPict="0" macro="[0]!Bt_inicio_vuln">
                <anchor moveWithCells="1" sizeWithCells="1">
                  <from>
                    <xdr:col>0</xdr:col>
                    <xdr:colOff>752475</xdr:colOff>
                    <xdr:row>90</xdr:row>
                    <xdr:rowOff>152400</xdr:rowOff>
                  </from>
                  <to>
                    <xdr:col>1</xdr:col>
                    <xdr:colOff>752475</xdr:colOff>
                    <xdr:row>92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C3:Q25"/>
  <sheetViews>
    <sheetView showGridLines="0" zoomScaleNormal="100" zoomScaleSheetLayoutView="80" workbookViewId="0">
      <selection activeCell="E17" sqref="E17"/>
    </sheetView>
  </sheetViews>
  <sheetFormatPr baseColWidth="10" defaultRowHeight="12.75"/>
  <cols>
    <col min="1" max="3" width="11.42578125" style="2"/>
    <col min="4" max="4" width="24.7109375" style="2" customWidth="1"/>
    <col min="5" max="5" width="76.28515625" style="2" customWidth="1"/>
    <col min="6" max="6" width="21.85546875" style="2" customWidth="1"/>
    <col min="7" max="7" width="21.7109375" style="2" customWidth="1"/>
    <col min="8" max="8" width="9.85546875" style="2" customWidth="1"/>
    <col min="9" max="9" width="16" style="2" customWidth="1"/>
    <col min="10" max="10" width="7" style="2" customWidth="1"/>
    <col min="11" max="11" width="8.5703125" style="2" customWidth="1"/>
    <col min="12" max="14" width="9.5703125" style="2" customWidth="1"/>
    <col min="15" max="242" width="11.42578125" style="2"/>
    <col min="243" max="243" width="15.7109375" style="2" customWidth="1"/>
    <col min="244" max="244" width="10.28515625" style="2" customWidth="1"/>
    <col min="245" max="245" width="16.42578125" style="2" customWidth="1"/>
    <col min="246" max="246" width="18.140625" style="2" customWidth="1"/>
    <col min="247" max="247" width="26.7109375" style="2" customWidth="1"/>
    <col min="248" max="249" width="11.42578125" style="2" customWidth="1"/>
    <col min="250" max="250" width="14.28515625" style="2" customWidth="1"/>
    <col min="251" max="251" width="25" style="2" customWidth="1"/>
    <col min="252" max="253" width="11.42578125" style="2" customWidth="1"/>
    <col min="254" max="254" width="19.7109375" style="2" customWidth="1"/>
    <col min="255" max="255" width="11.42578125" style="2" customWidth="1"/>
    <col min="256" max="256" width="14.7109375" style="2" customWidth="1"/>
    <col min="257" max="263" width="11.42578125" style="2" customWidth="1"/>
    <col min="264" max="264" width="33.5703125" style="2" customWidth="1"/>
    <col min="265" max="498" width="11.42578125" style="2"/>
    <col min="499" max="499" width="15.7109375" style="2" customWidth="1"/>
    <col min="500" max="500" width="10.28515625" style="2" customWidth="1"/>
    <col min="501" max="501" width="16.42578125" style="2" customWidth="1"/>
    <col min="502" max="502" width="18.140625" style="2" customWidth="1"/>
    <col min="503" max="503" width="26.7109375" style="2" customWidth="1"/>
    <col min="504" max="505" width="11.42578125" style="2" customWidth="1"/>
    <col min="506" max="506" width="14.28515625" style="2" customWidth="1"/>
    <col min="507" max="507" width="25" style="2" customWidth="1"/>
    <col min="508" max="509" width="11.42578125" style="2" customWidth="1"/>
    <col min="510" max="510" width="19.7109375" style="2" customWidth="1"/>
    <col min="511" max="511" width="11.42578125" style="2" customWidth="1"/>
    <col min="512" max="512" width="14.7109375" style="2" customWidth="1"/>
    <col min="513" max="519" width="11.42578125" style="2" customWidth="1"/>
    <col min="520" max="520" width="33.5703125" style="2" customWidth="1"/>
    <col min="521" max="754" width="11.42578125" style="2"/>
    <col min="755" max="755" width="15.7109375" style="2" customWidth="1"/>
    <col min="756" max="756" width="10.28515625" style="2" customWidth="1"/>
    <col min="757" max="757" width="16.42578125" style="2" customWidth="1"/>
    <col min="758" max="758" width="18.140625" style="2" customWidth="1"/>
    <col min="759" max="759" width="26.7109375" style="2" customWidth="1"/>
    <col min="760" max="761" width="11.42578125" style="2" customWidth="1"/>
    <col min="762" max="762" width="14.28515625" style="2" customWidth="1"/>
    <col min="763" max="763" width="25" style="2" customWidth="1"/>
    <col min="764" max="765" width="11.42578125" style="2" customWidth="1"/>
    <col min="766" max="766" width="19.7109375" style="2" customWidth="1"/>
    <col min="767" max="767" width="11.42578125" style="2" customWidth="1"/>
    <col min="768" max="768" width="14.7109375" style="2" customWidth="1"/>
    <col min="769" max="775" width="11.42578125" style="2" customWidth="1"/>
    <col min="776" max="776" width="33.5703125" style="2" customWidth="1"/>
    <col min="777" max="1010" width="11.42578125" style="2"/>
    <col min="1011" max="1011" width="15.7109375" style="2" customWidth="1"/>
    <col min="1012" max="1012" width="10.28515625" style="2" customWidth="1"/>
    <col min="1013" max="1013" width="16.42578125" style="2" customWidth="1"/>
    <col min="1014" max="1014" width="18.140625" style="2" customWidth="1"/>
    <col min="1015" max="1015" width="26.7109375" style="2" customWidth="1"/>
    <col min="1016" max="1017" width="11.42578125" style="2" customWidth="1"/>
    <col min="1018" max="1018" width="14.28515625" style="2" customWidth="1"/>
    <col min="1019" max="1019" width="25" style="2" customWidth="1"/>
    <col min="1020" max="1021" width="11.42578125" style="2" customWidth="1"/>
    <col min="1022" max="1022" width="19.7109375" style="2" customWidth="1"/>
    <col min="1023" max="1023" width="11.42578125" style="2" customWidth="1"/>
    <col min="1024" max="1024" width="14.7109375" style="2" customWidth="1"/>
    <col min="1025" max="1031" width="11.42578125" style="2" customWidth="1"/>
    <col min="1032" max="1032" width="33.5703125" style="2" customWidth="1"/>
    <col min="1033" max="1266" width="11.42578125" style="2"/>
    <col min="1267" max="1267" width="15.7109375" style="2" customWidth="1"/>
    <col min="1268" max="1268" width="10.28515625" style="2" customWidth="1"/>
    <col min="1269" max="1269" width="16.42578125" style="2" customWidth="1"/>
    <col min="1270" max="1270" width="18.140625" style="2" customWidth="1"/>
    <col min="1271" max="1271" width="26.7109375" style="2" customWidth="1"/>
    <col min="1272" max="1273" width="11.42578125" style="2" customWidth="1"/>
    <col min="1274" max="1274" width="14.28515625" style="2" customWidth="1"/>
    <col min="1275" max="1275" width="25" style="2" customWidth="1"/>
    <col min="1276" max="1277" width="11.42578125" style="2" customWidth="1"/>
    <col min="1278" max="1278" width="19.7109375" style="2" customWidth="1"/>
    <col min="1279" max="1279" width="11.42578125" style="2" customWidth="1"/>
    <col min="1280" max="1280" width="14.7109375" style="2" customWidth="1"/>
    <col min="1281" max="1287" width="11.42578125" style="2" customWidth="1"/>
    <col min="1288" max="1288" width="33.5703125" style="2" customWidth="1"/>
    <col min="1289" max="1522" width="11.42578125" style="2"/>
    <col min="1523" max="1523" width="15.7109375" style="2" customWidth="1"/>
    <col min="1524" max="1524" width="10.28515625" style="2" customWidth="1"/>
    <col min="1525" max="1525" width="16.42578125" style="2" customWidth="1"/>
    <col min="1526" max="1526" width="18.140625" style="2" customWidth="1"/>
    <col min="1527" max="1527" width="26.7109375" style="2" customWidth="1"/>
    <col min="1528" max="1529" width="11.42578125" style="2" customWidth="1"/>
    <col min="1530" max="1530" width="14.28515625" style="2" customWidth="1"/>
    <col min="1531" max="1531" width="25" style="2" customWidth="1"/>
    <col min="1532" max="1533" width="11.42578125" style="2" customWidth="1"/>
    <col min="1534" max="1534" width="19.7109375" style="2" customWidth="1"/>
    <col min="1535" max="1535" width="11.42578125" style="2" customWidth="1"/>
    <col min="1536" max="1536" width="14.7109375" style="2" customWidth="1"/>
    <col min="1537" max="1543" width="11.42578125" style="2" customWidth="1"/>
    <col min="1544" max="1544" width="33.5703125" style="2" customWidth="1"/>
    <col min="1545" max="1778" width="11.42578125" style="2"/>
    <col min="1779" max="1779" width="15.7109375" style="2" customWidth="1"/>
    <col min="1780" max="1780" width="10.28515625" style="2" customWidth="1"/>
    <col min="1781" max="1781" width="16.42578125" style="2" customWidth="1"/>
    <col min="1782" max="1782" width="18.140625" style="2" customWidth="1"/>
    <col min="1783" max="1783" width="26.7109375" style="2" customWidth="1"/>
    <col min="1784" max="1785" width="11.42578125" style="2" customWidth="1"/>
    <col min="1786" max="1786" width="14.28515625" style="2" customWidth="1"/>
    <col min="1787" max="1787" width="25" style="2" customWidth="1"/>
    <col min="1788" max="1789" width="11.42578125" style="2" customWidth="1"/>
    <col min="1790" max="1790" width="19.7109375" style="2" customWidth="1"/>
    <col min="1791" max="1791" width="11.42578125" style="2" customWidth="1"/>
    <col min="1792" max="1792" width="14.7109375" style="2" customWidth="1"/>
    <col min="1793" max="1799" width="11.42578125" style="2" customWidth="1"/>
    <col min="1800" max="1800" width="33.5703125" style="2" customWidth="1"/>
    <col min="1801" max="2034" width="11.42578125" style="2"/>
    <col min="2035" max="2035" width="15.7109375" style="2" customWidth="1"/>
    <col min="2036" max="2036" width="10.28515625" style="2" customWidth="1"/>
    <col min="2037" max="2037" width="16.42578125" style="2" customWidth="1"/>
    <col min="2038" max="2038" width="18.140625" style="2" customWidth="1"/>
    <col min="2039" max="2039" width="26.7109375" style="2" customWidth="1"/>
    <col min="2040" max="2041" width="11.42578125" style="2" customWidth="1"/>
    <col min="2042" max="2042" width="14.28515625" style="2" customWidth="1"/>
    <col min="2043" max="2043" width="25" style="2" customWidth="1"/>
    <col min="2044" max="2045" width="11.42578125" style="2" customWidth="1"/>
    <col min="2046" max="2046" width="19.7109375" style="2" customWidth="1"/>
    <col min="2047" max="2047" width="11.42578125" style="2" customWidth="1"/>
    <col min="2048" max="2048" width="14.7109375" style="2" customWidth="1"/>
    <col min="2049" max="2055" width="11.42578125" style="2" customWidth="1"/>
    <col min="2056" max="2056" width="33.5703125" style="2" customWidth="1"/>
    <col min="2057" max="2290" width="11.42578125" style="2"/>
    <col min="2291" max="2291" width="15.7109375" style="2" customWidth="1"/>
    <col min="2292" max="2292" width="10.28515625" style="2" customWidth="1"/>
    <col min="2293" max="2293" width="16.42578125" style="2" customWidth="1"/>
    <col min="2294" max="2294" width="18.140625" style="2" customWidth="1"/>
    <col min="2295" max="2295" width="26.7109375" style="2" customWidth="1"/>
    <col min="2296" max="2297" width="11.42578125" style="2" customWidth="1"/>
    <col min="2298" max="2298" width="14.28515625" style="2" customWidth="1"/>
    <col min="2299" max="2299" width="25" style="2" customWidth="1"/>
    <col min="2300" max="2301" width="11.42578125" style="2" customWidth="1"/>
    <col min="2302" max="2302" width="19.7109375" style="2" customWidth="1"/>
    <col min="2303" max="2303" width="11.42578125" style="2" customWidth="1"/>
    <col min="2304" max="2304" width="14.7109375" style="2" customWidth="1"/>
    <col min="2305" max="2311" width="11.42578125" style="2" customWidth="1"/>
    <col min="2312" max="2312" width="33.5703125" style="2" customWidth="1"/>
    <col min="2313" max="2546" width="11.42578125" style="2"/>
    <col min="2547" max="2547" width="15.7109375" style="2" customWidth="1"/>
    <col min="2548" max="2548" width="10.28515625" style="2" customWidth="1"/>
    <col min="2549" max="2549" width="16.42578125" style="2" customWidth="1"/>
    <col min="2550" max="2550" width="18.140625" style="2" customWidth="1"/>
    <col min="2551" max="2551" width="26.7109375" style="2" customWidth="1"/>
    <col min="2552" max="2553" width="11.42578125" style="2" customWidth="1"/>
    <col min="2554" max="2554" width="14.28515625" style="2" customWidth="1"/>
    <col min="2555" max="2555" width="25" style="2" customWidth="1"/>
    <col min="2556" max="2557" width="11.42578125" style="2" customWidth="1"/>
    <col min="2558" max="2558" width="19.7109375" style="2" customWidth="1"/>
    <col min="2559" max="2559" width="11.42578125" style="2" customWidth="1"/>
    <col min="2560" max="2560" width="14.7109375" style="2" customWidth="1"/>
    <col min="2561" max="2567" width="11.42578125" style="2" customWidth="1"/>
    <col min="2568" max="2568" width="33.5703125" style="2" customWidth="1"/>
    <col min="2569" max="2802" width="11.42578125" style="2"/>
    <col min="2803" max="2803" width="15.7109375" style="2" customWidth="1"/>
    <col min="2804" max="2804" width="10.28515625" style="2" customWidth="1"/>
    <col min="2805" max="2805" width="16.42578125" style="2" customWidth="1"/>
    <col min="2806" max="2806" width="18.140625" style="2" customWidth="1"/>
    <col min="2807" max="2807" width="26.7109375" style="2" customWidth="1"/>
    <col min="2808" max="2809" width="11.42578125" style="2" customWidth="1"/>
    <col min="2810" max="2810" width="14.28515625" style="2" customWidth="1"/>
    <col min="2811" max="2811" width="25" style="2" customWidth="1"/>
    <col min="2812" max="2813" width="11.42578125" style="2" customWidth="1"/>
    <col min="2814" max="2814" width="19.7109375" style="2" customWidth="1"/>
    <col min="2815" max="2815" width="11.42578125" style="2" customWidth="1"/>
    <col min="2816" max="2816" width="14.7109375" style="2" customWidth="1"/>
    <col min="2817" max="2823" width="11.42578125" style="2" customWidth="1"/>
    <col min="2824" max="2824" width="33.5703125" style="2" customWidth="1"/>
    <col min="2825" max="3058" width="11.42578125" style="2"/>
    <col min="3059" max="3059" width="15.7109375" style="2" customWidth="1"/>
    <col min="3060" max="3060" width="10.28515625" style="2" customWidth="1"/>
    <col min="3061" max="3061" width="16.42578125" style="2" customWidth="1"/>
    <col min="3062" max="3062" width="18.140625" style="2" customWidth="1"/>
    <col min="3063" max="3063" width="26.7109375" style="2" customWidth="1"/>
    <col min="3064" max="3065" width="11.42578125" style="2" customWidth="1"/>
    <col min="3066" max="3066" width="14.28515625" style="2" customWidth="1"/>
    <col min="3067" max="3067" width="25" style="2" customWidth="1"/>
    <col min="3068" max="3069" width="11.42578125" style="2" customWidth="1"/>
    <col min="3070" max="3070" width="19.7109375" style="2" customWidth="1"/>
    <col min="3071" max="3071" width="11.42578125" style="2" customWidth="1"/>
    <col min="3072" max="3072" width="14.7109375" style="2" customWidth="1"/>
    <col min="3073" max="3079" width="11.42578125" style="2" customWidth="1"/>
    <col min="3080" max="3080" width="33.5703125" style="2" customWidth="1"/>
    <col min="3081" max="3314" width="11.42578125" style="2"/>
    <col min="3315" max="3315" width="15.7109375" style="2" customWidth="1"/>
    <col min="3316" max="3316" width="10.28515625" style="2" customWidth="1"/>
    <col min="3317" max="3317" width="16.42578125" style="2" customWidth="1"/>
    <col min="3318" max="3318" width="18.140625" style="2" customWidth="1"/>
    <col min="3319" max="3319" width="26.7109375" style="2" customWidth="1"/>
    <col min="3320" max="3321" width="11.42578125" style="2" customWidth="1"/>
    <col min="3322" max="3322" width="14.28515625" style="2" customWidth="1"/>
    <col min="3323" max="3323" width="25" style="2" customWidth="1"/>
    <col min="3324" max="3325" width="11.42578125" style="2" customWidth="1"/>
    <col min="3326" max="3326" width="19.7109375" style="2" customWidth="1"/>
    <col min="3327" max="3327" width="11.42578125" style="2" customWidth="1"/>
    <col min="3328" max="3328" width="14.7109375" style="2" customWidth="1"/>
    <col min="3329" max="3335" width="11.42578125" style="2" customWidth="1"/>
    <col min="3336" max="3336" width="33.5703125" style="2" customWidth="1"/>
    <col min="3337" max="3570" width="11.42578125" style="2"/>
    <col min="3571" max="3571" width="15.7109375" style="2" customWidth="1"/>
    <col min="3572" max="3572" width="10.28515625" style="2" customWidth="1"/>
    <col min="3573" max="3573" width="16.42578125" style="2" customWidth="1"/>
    <col min="3574" max="3574" width="18.140625" style="2" customWidth="1"/>
    <col min="3575" max="3575" width="26.7109375" style="2" customWidth="1"/>
    <col min="3576" max="3577" width="11.42578125" style="2" customWidth="1"/>
    <col min="3578" max="3578" width="14.28515625" style="2" customWidth="1"/>
    <col min="3579" max="3579" width="25" style="2" customWidth="1"/>
    <col min="3580" max="3581" width="11.42578125" style="2" customWidth="1"/>
    <col min="3582" max="3582" width="19.7109375" style="2" customWidth="1"/>
    <col min="3583" max="3583" width="11.42578125" style="2" customWidth="1"/>
    <col min="3584" max="3584" width="14.7109375" style="2" customWidth="1"/>
    <col min="3585" max="3591" width="11.42578125" style="2" customWidth="1"/>
    <col min="3592" max="3592" width="33.5703125" style="2" customWidth="1"/>
    <col min="3593" max="3826" width="11.42578125" style="2"/>
    <col min="3827" max="3827" width="15.7109375" style="2" customWidth="1"/>
    <col min="3828" max="3828" width="10.28515625" style="2" customWidth="1"/>
    <col min="3829" max="3829" width="16.42578125" style="2" customWidth="1"/>
    <col min="3830" max="3830" width="18.140625" style="2" customWidth="1"/>
    <col min="3831" max="3831" width="26.7109375" style="2" customWidth="1"/>
    <col min="3832" max="3833" width="11.42578125" style="2" customWidth="1"/>
    <col min="3834" max="3834" width="14.28515625" style="2" customWidth="1"/>
    <col min="3835" max="3835" width="25" style="2" customWidth="1"/>
    <col min="3836" max="3837" width="11.42578125" style="2" customWidth="1"/>
    <col min="3838" max="3838" width="19.7109375" style="2" customWidth="1"/>
    <col min="3839" max="3839" width="11.42578125" style="2" customWidth="1"/>
    <col min="3840" max="3840" width="14.7109375" style="2" customWidth="1"/>
    <col min="3841" max="3847" width="11.42578125" style="2" customWidth="1"/>
    <col min="3848" max="3848" width="33.5703125" style="2" customWidth="1"/>
    <col min="3849" max="4082" width="11.42578125" style="2"/>
    <col min="4083" max="4083" width="15.7109375" style="2" customWidth="1"/>
    <col min="4084" max="4084" width="10.28515625" style="2" customWidth="1"/>
    <col min="4085" max="4085" width="16.42578125" style="2" customWidth="1"/>
    <col min="4086" max="4086" width="18.140625" style="2" customWidth="1"/>
    <col min="4087" max="4087" width="26.7109375" style="2" customWidth="1"/>
    <col min="4088" max="4089" width="11.42578125" style="2" customWidth="1"/>
    <col min="4090" max="4090" width="14.28515625" style="2" customWidth="1"/>
    <col min="4091" max="4091" width="25" style="2" customWidth="1"/>
    <col min="4092" max="4093" width="11.42578125" style="2" customWidth="1"/>
    <col min="4094" max="4094" width="19.7109375" style="2" customWidth="1"/>
    <col min="4095" max="4095" width="11.42578125" style="2" customWidth="1"/>
    <col min="4096" max="4096" width="14.7109375" style="2" customWidth="1"/>
    <col min="4097" max="4103" width="11.42578125" style="2" customWidth="1"/>
    <col min="4104" max="4104" width="33.5703125" style="2" customWidth="1"/>
    <col min="4105" max="4338" width="11.42578125" style="2"/>
    <col min="4339" max="4339" width="15.7109375" style="2" customWidth="1"/>
    <col min="4340" max="4340" width="10.28515625" style="2" customWidth="1"/>
    <col min="4341" max="4341" width="16.42578125" style="2" customWidth="1"/>
    <col min="4342" max="4342" width="18.140625" style="2" customWidth="1"/>
    <col min="4343" max="4343" width="26.7109375" style="2" customWidth="1"/>
    <col min="4344" max="4345" width="11.42578125" style="2" customWidth="1"/>
    <col min="4346" max="4346" width="14.28515625" style="2" customWidth="1"/>
    <col min="4347" max="4347" width="25" style="2" customWidth="1"/>
    <col min="4348" max="4349" width="11.42578125" style="2" customWidth="1"/>
    <col min="4350" max="4350" width="19.7109375" style="2" customWidth="1"/>
    <col min="4351" max="4351" width="11.42578125" style="2" customWidth="1"/>
    <col min="4352" max="4352" width="14.7109375" style="2" customWidth="1"/>
    <col min="4353" max="4359" width="11.42578125" style="2" customWidth="1"/>
    <col min="4360" max="4360" width="33.5703125" style="2" customWidth="1"/>
    <col min="4361" max="4594" width="11.42578125" style="2"/>
    <col min="4595" max="4595" width="15.7109375" style="2" customWidth="1"/>
    <col min="4596" max="4596" width="10.28515625" style="2" customWidth="1"/>
    <col min="4597" max="4597" width="16.42578125" style="2" customWidth="1"/>
    <col min="4598" max="4598" width="18.140625" style="2" customWidth="1"/>
    <col min="4599" max="4599" width="26.7109375" style="2" customWidth="1"/>
    <col min="4600" max="4601" width="11.42578125" style="2" customWidth="1"/>
    <col min="4602" max="4602" width="14.28515625" style="2" customWidth="1"/>
    <col min="4603" max="4603" width="25" style="2" customWidth="1"/>
    <col min="4604" max="4605" width="11.42578125" style="2" customWidth="1"/>
    <col min="4606" max="4606" width="19.7109375" style="2" customWidth="1"/>
    <col min="4607" max="4607" width="11.42578125" style="2" customWidth="1"/>
    <col min="4608" max="4608" width="14.7109375" style="2" customWidth="1"/>
    <col min="4609" max="4615" width="11.42578125" style="2" customWidth="1"/>
    <col min="4616" max="4616" width="33.5703125" style="2" customWidth="1"/>
    <col min="4617" max="4850" width="11.42578125" style="2"/>
    <col min="4851" max="4851" width="15.7109375" style="2" customWidth="1"/>
    <col min="4852" max="4852" width="10.28515625" style="2" customWidth="1"/>
    <col min="4853" max="4853" width="16.42578125" style="2" customWidth="1"/>
    <col min="4854" max="4854" width="18.140625" style="2" customWidth="1"/>
    <col min="4855" max="4855" width="26.7109375" style="2" customWidth="1"/>
    <col min="4856" max="4857" width="11.42578125" style="2" customWidth="1"/>
    <col min="4858" max="4858" width="14.28515625" style="2" customWidth="1"/>
    <col min="4859" max="4859" width="25" style="2" customWidth="1"/>
    <col min="4860" max="4861" width="11.42578125" style="2" customWidth="1"/>
    <col min="4862" max="4862" width="19.7109375" style="2" customWidth="1"/>
    <col min="4863" max="4863" width="11.42578125" style="2" customWidth="1"/>
    <col min="4864" max="4864" width="14.7109375" style="2" customWidth="1"/>
    <col min="4865" max="4871" width="11.42578125" style="2" customWidth="1"/>
    <col min="4872" max="4872" width="33.5703125" style="2" customWidth="1"/>
    <col min="4873" max="5106" width="11.42578125" style="2"/>
    <col min="5107" max="5107" width="15.7109375" style="2" customWidth="1"/>
    <col min="5108" max="5108" width="10.28515625" style="2" customWidth="1"/>
    <col min="5109" max="5109" width="16.42578125" style="2" customWidth="1"/>
    <col min="5110" max="5110" width="18.140625" style="2" customWidth="1"/>
    <col min="5111" max="5111" width="26.7109375" style="2" customWidth="1"/>
    <col min="5112" max="5113" width="11.42578125" style="2" customWidth="1"/>
    <col min="5114" max="5114" width="14.28515625" style="2" customWidth="1"/>
    <col min="5115" max="5115" width="25" style="2" customWidth="1"/>
    <col min="5116" max="5117" width="11.42578125" style="2" customWidth="1"/>
    <col min="5118" max="5118" width="19.7109375" style="2" customWidth="1"/>
    <col min="5119" max="5119" width="11.42578125" style="2" customWidth="1"/>
    <col min="5120" max="5120" width="14.7109375" style="2" customWidth="1"/>
    <col min="5121" max="5127" width="11.42578125" style="2" customWidth="1"/>
    <col min="5128" max="5128" width="33.5703125" style="2" customWidth="1"/>
    <col min="5129" max="5362" width="11.42578125" style="2"/>
    <col min="5363" max="5363" width="15.7109375" style="2" customWidth="1"/>
    <col min="5364" max="5364" width="10.28515625" style="2" customWidth="1"/>
    <col min="5365" max="5365" width="16.42578125" style="2" customWidth="1"/>
    <col min="5366" max="5366" width="18.140625" style="2" customWidth="1"/>
    <col min="5367" max="5367" width="26.7109375" style="2" customWidth="1"/>
    <col min="5368" max="5369" width="11.42578125" style="2" customWidth="1"/>
    <col min="5370" max="5370" width="14.28515625" style="2" customWidth="1"/>
    <col min="5371" max="5371" width="25" style="2" customWidth="1"/>
    <col min="5372" max="5373" width="11.42578125" style="2" customWidth="1"/>
    <col min="5374" max="5374" width="19.7109375" style="2" customWidth="1"/>
    <col min="5375" max="5375" width="11.42578125" style="2" customWidth="1"/>
    <col min="5376" max="5376" width="14.7109375" style="2" customWidth="1"/>
    <col min="5377" max="5383" width="11.42578125" style="2" customWidth="1"/>
    <col min="5384" max="5384" width="33.5703125" style="2" customWidth="1"/>
    <col min="5385" max="5618" width="11.42578125" style="2"/>
    <col min="5619" max="5619" width="15.7109375" style="2" customWidth="1"/>
    <col min="5620" max="5620" width="10.28515625" style="2" customWidth="1"/>
    <col min="5621" max="5621" width="16.42578125" style="2" customWidth="1"/>
    <col min="5622" max="5622" width="18.140625" style="2" customWidth="1"/>
    <col min="5623" max="5623" width="26.7109375" style="2" customWidth="1"/>
    <col min="5624" max="5625" width="11.42578125" style="2" customWidth="1"/>
    <col min="5626" max="5626" width="14.28515625" style="2" customWidth="1"/>
    <col min="5627" max="5627" width="25" style="2" customWidth="1"/>
    <col min="5628" max="5629" width="11.42578125" style="2" customWidth="1"/>
    <col min="5630" max="5630" width="19.7109375" style="2" customWidth="1"/>
    <col min="5631" max="5631" width="11.42578125" style="2" customWidth="1"/>
    <col min="5632" max="5632" width="14.7109375" style="2" customWidth="1"/>
    <col min="5633" max="5639" width="11.42578125" style="2" customWidth="1"/>
    <col min="5640" max="5640" width="33.5703125" style="2" customWidth="1"/>
    <col min="5641" max="5874" width="11.42578125" style="2"/>
    <col min="5875" max="5875" width="15.7109375" style="2" customWidth="1"/>
    <col min="5876" max="5876" width="10.28515625" style="2" customWidth="1"/>
    <col min="5877" max="5877" width="16.42578125" style="2" customWidth="1"/>
    <col min="5878" max="5878" width="18.140625" style="2" customWidth="1"/>
    <col min="5879" max="5879" width="26.7109375" style="2" customWidth="1"/>
    <col min="5880" max="5881" width="11.42578125" style="2" customWidth="1"/>
    <col min="5882" max="5882" width="14.28515625" style="2" customWidth="1"/>
    <col min="5883" max="5883" width="25" style="2" customWidth="1"/>
    <col min="5884" max="5885" width="11.42578125" style="2" customWidth="1"/>
    <col min="5886" max="5886" width="19.7109375" style="2" customWidth="1"/>
    <col min="5887" max="5887" width="11.42578125" style="2" customWidth="1"/>
    <col min="5888" max="5888" width="14.7109375" style="2" customWidth="1"/>
    <col min="5889" max="5895" width="11.42578125" style="2" customWidth="1"/>
    <col min="5896" max="5896" width="33.5703125" style="2" customWidth="1"/>
    <col min="5897" max="6130" width="11.42578125" style="2"/>
    <col min="6131" max="6131" width="15.7109375" style="2" customWidth="1"/>
    <col min="6132" max="6132" width="10.28515625" style="2" customWidth="1"/>
    <col min="6133" max="6133" width="16.42578125" style="2" customWidth="1"/>
    <col min="6134" max="6134" width="18.140625" style="2" customWidth="1"/>
    <col min="6135" max="6135" width="26.7109375" style="2" customWidth="1"/>
    <col min="6136" max="6137" width="11.42578125" style="2" customWidth="1"/>
    <col min="6138" max="6138" width="14.28515625" style="2" customWidth="1"/>
    <col min="6139" max="6139" width="25" style="2" customWidth="1"/>
    <col min="6140" max="6141" width="11.42578125" style="2" customWidth="1"/>
    <col min="6142" max="6142" width="19.7109375" style="2" customWidth="1"/>
    <col min="6143" max="6143" width="11.42578125" style="2" customWidth="1"/>
    <col min="6144" max="6144" width="14.7109375" style="2" customWidth="1"/>
    <col min="6145" max="6151" width="11.42578125" style="2" customWidth="1"/>
    <col min="6152" max="6152" width="33.5703125" style="2" customWidth="1"/>
    <col min="6153" max="6386" width="11.42578125" style="2"/>
    <col min="6387" max="6387" width="15.7109375" style="2" customWidth="1"/>
    <col min="6388" max="6388" width="10.28515625" style="2" customWidth="1"/>
    <col min="6389" max="6389" width="16.42578125" style="2" customWidth="1"/>
    <col min="6390" max="6390" width="18.140625" style="2" customWidth="1"/>
    <col min="6391" max="6391" width="26.7109375" style="2" customWidth="1"/>
    <col min="6392" max="6393" width="11.42578125" style="2" customWidth="1"/>
    <col min="6394" max="6394" width="14.28515625" style="2" customWidth="1"/>
    <col min="6395" max="6395" width="25" style="2" customWidth="1"/>
    <col min="6396" max="6397" width="11.42578125" style="2" customWidth="1"/>
    <col min="6398" max="6398" width="19.7109375" style="2" customWidth="1"/>
    <col min="6399" max="6399" width="11.42578125" style="2" customWidth="1"/>
    <col min="6400" max="6400" width="14.7109375" style="2" customWidth="1"/>
    <col min="6401" max="6407" width="11.42578125" style="2" customWidth="1"/>
    <col min="6408" max="6408" width="33.5703125" style="2" customWidth="1"/>
    <col min="6409" max="6642" width="11.42578125" style="2"/>
    <col min="6643" max="6643" width="15.7109375" style="2" customWidth="1"/>
    <col min="6644" max="6644" width="10.28515625" style="2" customWidth="1"/>
    <col min="6645" max="6645" width="16.42578125" style="2" customWidth="1"/>
    <col min="6646" max="6646" width="18.140625" style="2" customWidth="1"/>
    <col min="6647" max="6647" width="26.7109375" style="2" customWidth="1"/>
    <col min="6648" max="6649" width="11.42578125" style="2" customWidth="1"/>
    <col min="6650" max="6650" width="14.28515625" style="2" customWidth="1"/>
    <col min="6651" max="6651" width="25" style="2" customWidth="1"/>
    <col min="6652" max="6653" width="11.42578125" style="2" customWidth="1"/>
    <col min="6654" max="6654" width="19.7109375" style="2" customWidth="1"/>
    <col min="6655" max="6655" width="11.42578125" style="2" customWidth="1"/>
    <col min="6656" max="6656" width="14.7109375" style="2" customWidth="1"/>
    <col min="6657" max="6663" width="11.42578125" style="2" customWidth="1"/>
    <col min="6664" max="6664" width="33.5703125" style="2" customWidth="1"/>
    <col min="6665" max="6898" width="11.42578125" style="2"/>
    <col min="6899" max="6899" width="15.7109375" style="2" customWidth="1"/>
    <col min="6900" max="6900" width="10.28515625" style="2" customWidth="1"/>
    <col min="6901" max="6901" width="16.42578125" style="2" customWidth="1"/>
    <col min="6902" max="6902" width="18.140625" style="2" customWidth="1"/>
    <col min="6903" max="6903" width="26.7109375" style="2" customWidth="1"/>
    <col min="6904" max="6905" width="11.42578125" style="2" customWidth="1"/>
    <col min="6906" max="6906" width="14.28515625" style="2" customWidth="1"/>
    <col min="6907" max="6907" width="25" style="2" customWidth="1"/>
    <col min="6908" max="6909" width="11.42578125" style="2" customWidth="1"/>
    <col min="6910" max="6910" width="19.7109375" style="2" customWidth="1"/>
    <col min="6911" max="6911" width="11.42578125" style="2" customWidth="1"/>
    <col min="6912" max="6912" width="14.7109375" style="2" customWidth="1"/>
    <col min="6913" max="6919" width="11.42578125" style="2" customWidth="1"/>
    <col min="6920" max="6920" width="33.5703125" style="2" customWidth="1"/>
    <col min="6921" max="7154" width="11.42578125" style="2"/>
    <col min="7155" max="7155" width="15.7109375" style="2" customWidth="1"/>
    <col min="7156" max="7156" width="10.28515625" style="2" customWidth="1"/>
    <col min="7157" max="7157" width="16.42578125" style="2" customWidth="1"/>
    <col min="7158" max="7158" width="18.140625" style="2" customWidth="1"/>
    <col min="7159" max="7159" width="26.7109375" style="2" customWidth="1"/>
    <col min="7160" max="7161" width="11.42578125" style="2" customWidth="1"/>
    <col min="7162" max="7162" width="14.28515625" style="2" customWidth="1"/>
    <col min="7163" max="7163" width="25" style="2" customWidth="1"/>
    <col min="7164" max="7165" width="11.42578125" style="2" customWidth="1"/>
    <col min="7166" max="7166" width="19.7109375" style="2" customWidth="1"/>
    <col min="7167" max="7167" width="11.42578125" style="2" customWidth="1"/>
    <col min="7168" max="7168" width="14.7109375" style="2" customWidth="1"/>
    <col min="7169" max="7175" width="11.42578125" style="2" customWidth="1"/>
    <col min="7176" max="7176" width="33.5703125" style="2" customWidth="1"/>
    <col min="7177" max="7410" width="11.42578125" style="2"/>
    <col min="7411" max="7411" width="15.7109375" style="2" customWidth="1"/>
    <col min="7412" max="7412" width="10.28515625" style="2" customWidth="1"/>
    <col min="7413" max="7413" width="16.42578125" style="2" customWidth="1"/>
    <col min="7414" max="7414" width="18.140625" style="2" customWidth="1"/>
    <col min="7415" max="7415" width="26.7109375" style="2" customWidth="1"/>
    <col min="7416" max="7417" width="11.42578125" style="2" customWidth="1"/>
    <col min="7418" max="7418" width="14.28515625" style="2" customWidth="1"/>
    <col min="7419" max="7419" width="25" style="2" customWidth="1"/>
    <col min="7420" max="7421" width="11.42578125" style="2" customWidth="1"/>
    <col min="7422" max="7422" width="19.7109375" style="2" customWidth="1"/>
    <col min="7423" max="7423" width="11.42578125" style="2" customWidth="1"/>
    <col min="7424" max="7424" width="14.7109375" style="2" customWidth="1"/>
    <col min="7425" max="7431" width="11.42578125" style="2" customWidth="1"/>
    <col min="7432" max="7432" width="33.5703125" style="2" customWidth="1"/>
    <col min="7433" max="7666" width="11.42578125" style="2"/>
    <col min="7667" max="7667" width="15.7109375" style="2" customWidth="1"/>
    <col min="7668" max="7668" width="10.28515625" style="2" customWidth="1"/>
    <col min="7669" max="7669" width="16.42578125" style="2" customWidth="1"/>
    <col min="7670" max="7670" width="18.140625" style="2" customWidth="1"/>
    <col min="7671" max="7671" width="26.7109375" style="2" customWidth="1"/>
    <col min="7672" max="7673" width="11.42578125" style="2" customWidth="1"/>
    <col min="7674" max="7674" width="14.28515625" style="2" customWidth="1"/>
    <col min="7675" max="7675" width="25" style="2" customWidth="1"/>
    <col min="7676" max="7677" width="11.42578125" style="2" customWidth="1"/>
    <col min="7678" max="7678" width="19.7109375" style="2" customWidth="1"/>
    <col min="7679" max="7679" width="11.42578125" style="2" customWidth="1"/>
    <col min="7680" max="7680" width="14.7109375" style="2" customWidth="1"/>
    <col min="7681" max="7687" width="11.42578125" style="2" customWidth="1"/>
    <col min="7688" max="7688" width="33.5703125" style="2" customWidth="1"/>
    <col min="7689" max="7922" width="11.42578125" style="2"/>
    <col min="7923" max="7923" width="15.7109375" style="2" customWidth="1"/>
    <col min="7924" max="7924" width="10.28515625" style="2" customWidth="1"/>
    <col min="7925" max="7925" width="16.42578125" style="2" customWidth="1"/>
    <col min="7926" max="7926" width="18.140625" style="2" customWidth="1"/>
    <col min="7927" max="7927" width="26.7109375" style="2" customWidth="1"/>
    <col min="7928" max="7929" width="11.42578125" style="2" customWidth="1"/>
    <col min="7930" max="7930" width="14.28515625" style="2" customWidth="1"/>
    <col min="7931" max="7931" width="25" style="2" customWidth="1"/>
    <col min="7932" max="7933" width="11.42578125" style="2" customWidth="1"/>
    <col min="7934" max="7934" width="19.7109375" style="2" customWidth="1"/>
    <col min="7935" max="7935" width="11.42578125" style="2" customWidth="1"/>
    <col min="7936" max="7936" width="14.7109375" style="2" customWidth="1"/>
    <col min="7937" max="7943" width="11.42578125" style="2" customWidth="1"/>
    <col min="7944" max="7944" width="33.5703125" style="2" customWidth="1"/>
    <col min="7945" max="8178" width="11.42578125" style="2"/>
    <col min="8179" max="8179" width="15.7109375" style="2" customWidth="1"/>
    <col min="8180" max="8180" width="10.28515625" style="2" customWidth="1"/>
    <col min="8181" max="8181" width="16.42578125" style="2" customWidth="1"/>
    <col min="8182" max="8182" width="18.140625" style="2" customWidth="1"/>
    <col min="8183" max="8183" width="26.7109375" style="2" customWidth="1"/>
    <col min="8184" max="8185" width="11.42578125" style="2" customWidth="1"/>
    <col min="8186" max="8186" width="14.28515625" style="2" customWidth="1"/>
    <col min="8187" max="8187" width="25" style="2" customWidth="1"/>
    <col min="8188" max="8189" width="11.42578125" style="2" customWidth="1"/>
    <col min="8190" max="8190" width="19.7109375" style="2" customWidth="1"/>
    <col min="8191" max="8191" width="11.42578125" style="2" customWidth="1"/>
    <col min="8192" max="8192" width="14.7109375" style="2" customWidth="1"/>
    <col min="8193" max="8199" width="11.42578125" style="2" customWidth="1"/>
    <col min="8200" max="8200" width="33.5703125" style="2" customWidth="1"/>
    <col min="8201" max="8434" width="11.42578125" style="2"/>
    <col min="8435" max="8435" width="15.7109375" style="2" customWidth="1"/>
    <col min="8436" max="8436" width="10.28515625" style="2" customWidth="1"/>
    <col min="8437" max="8437" width="16.42578125" style="2" customWidth="1"/>
    <col min="8438" max="8438" width="18.140625" style="2" customWidth="1"/>
    <col min="8439" max="8439" width="26.7109375" style="2" customWidth="1"/>
    <col min="8440" max="8441" width="11.42578125" style="2" customWidth="1"/>
    <col min="8442" max="8442" width="14.28515625" style="2" customWidth="1"/>
    <col min="8443" max="8443" width="25" style="2" customWidth="1"/>
    <col min="8444" max="8445" width="11.42578125" style="2" customWidth="1"/>
    <col min="8446" max="8446" width="19.7109375" style="2" customWidth="1"/>
    <col min="8447" max="8447" width="11.42578125" style="2" customWidth="1"/>
    <col min="8448" max="8448" width="14.7109375" style="2" customWidth="1"/>
    <col min="8449" max="8455" width="11.42578125" style="2" customWidth="1"/>
    <col min="8456" max="8456" width="33.5703125" style="2" customWidth="1"/>
    <col min="8457" max="8690" width="11.42578125" style="2"/>
    <col min="8691" max="8691" width="15.7109375" style="2" customWidth="1"/>
    <col min="8692" max="8692" width="10.28515625" style="2" customWidth="1"/>
    <col min="8693" max="8693" width="16.42578125" style="2" customWidth="1"/>
    <col min="8694" max="8694" width="18.140625" style="2" customWidth="1"/>
    <col min="8695" max="8695" width="26.7109375" style="2" customWidth="1"/>
    <col min="8696" max="8697" width="11.42578125" style="2" customWidth="1"/>
    <col min="8698" max="8698" width="14.28515625" style="2" customWidth="1"/>
    <col min="8699" max="8699" width="25" style="2" customWidth="1"/>
    <col min="8700" max="8701" width="11.42578125" style="2" customWidth="1"/>
    <col min="8702" max="8702" width="19.7109375" style="2" customWidth="1"/>
    <col min="8703" max="8703" width="11.42578125" style="2" customWidth="1"/>
    <col min="8704" max="8704" width="14.7109375" style="2" customWidth="1"/>
    <col min="8705" max="8711" width="11.42578125" style="2" customWidth="1"/>
    <col min="8712" max="8712" width="33.5703125" style="2" customWidth="1"/>
    <col min="8713" max="8946" width="11.42578125" style="2"/>
    <col min="8947" max="8947" width="15.7109375" style="2" customWidth="1"/>
    <col min="8948" max="8948" width="10.28515625" style="2" customWidth="1"/>
    <col min="8949" max="8949" width="16.42578125" style="2" customWidth="1"/>
    <col min="8950" max="8950" width="18.140625" style="2" customWidth="1"/>
    <col min="8951" max="8951" width="26.7109375" style="2" customWidth="1"/>
    <col min="8952" max="8953" width="11.42578125" style="2" customWidth="1"/>
    <col min="8954" max="8954" width="14.28515625" style="2" customWidth="1"/>
    <col min="8955" max="8955" width="25" style="2" customWidth="1"/>
    <col min="8956" max="8957" width="11.42578125" style="2" customWidth="1"/>
    <col min="8958" max="8958" width="19.7109375" style="2" customWidth="1"/>
    <col min="8959" max="8959" width="11.42578125" style="2" customWidth="1"/>
    <col min="8960" max="8960" width="14.7109375" style="2" customWidth="1"/>
    <col min="8961" max="8967" width="11.42578125" style="2" customWidth="1"/>
    <col min="8968" max="8968" width="33.5703125" style="2" customWidth="1"/>
    <col min="8969" max="9202" width="11.42578125" style="2"/>
    <col min="9203" max="9203" width="15.7109375" style="2" customWidth="1"/>
    <col min="9204" max="9204" width="10.28515625" style="2" customWidth="1"/>
    <col min="9205" max="9205" width="16.42578125" style="2" customWidth="1"/>
    <col min="9206" max="9206" width="18.140625" style="2" customWidth="1"/>
    <col min="9207" max="9207" width="26.7109375" style="2" customWidth="1"/>
    <col min="9208" max="9209" width="11.42578125" style="2" customWidth="1"/>
    <col min="9210" max="9210" width="14.28515625" style="2" customWidth="1"/>
    <col min="9211" max="9211" width="25" style="2" customWidth="1"/>
    <col min="9212" max="9213" width="11.42578125" style="2" customWidth="1"/>
    <col min="9214" max="9214" width="19.7109375" style="2" customWidth="1"/>
    <col min="9215" max="9215" width="11.42578125" style="2" customWidth="1"/>
    <col min="9216" max="9216" width="14.7109375" style="2" customWidth="1"/>
    <col min="9217" max="9223" width="11.42578125" style="2" customWidth="1"/>
    <col min="9224" max="9224" width="33.5703125" style="2" customWidth="1"/>
    <col min="9225" max="9458" width="11.42578125" style="2"/>
    <col min="9459" max="9459" width="15.7109375" style="2" customWidth="1"/>
    <col min="9460" max="9460" width="10.28515625" style="2" customWidth="1"/>
    <col min="9461" max="9461" width="16.42578125" style="2" customWidth="1"/>
    <col min="9462" max="9462" width="18.140625" style="2" customWidth="1"/>
    <col min="9463" max="9463" width="26.7109375" style="2" customWidth="1"/>
    <col min="9464" max="9465" width="11.42578125" style="2" customWidth="1"/>
    <col min="9466" max="9466" width="14.28515625" style="2" customWidth="1"/>
    <col min="9467" max="9467" width="25" style="2" customWidth="1"/>
    <col min="9468" max="9469" width="11.42578125" style="2" customWidth="1"/>
    <col min="9470" max="9470" width="19.7109375" style="2" customWidth="1"/>
    <col min="9471" max="9471" width="11.42578125" style="2" customWidth="1"/>
    <col min="9472" max="9472" width="14.7109375" style="2" customWidth="1"/>
    <col min="9473" max="9479" width="11.42578125" style="2" customWidth="1"/>
    <col min="9480" max="9480" width="33.5703125" style="2" customWidth="1"/>
    <col min="9481" max="9714" width="11.42578125" style="2"/>
    <col min="9715" max="9715" width="15.7109375" style="2" customWidth="1"/>
    <col min="9716" max="9716" width="10.28515625" style="2" customWidth="1"/>
    <col min="9717" max="9717" width="16.42578125" style="2" customWidth="1"/>
    <col min="9718" max="9718" width="18.140625" style="2" customWidth="1"/>
    <col min="9719" max="9719" width="26.7109375" style="2" customWidth="1"/>
    <col min="9720" max="9721" width="11.42578125" style="2" customWidth="1"/>
    <col min="9722" max="9722" width="14.28515625" style="2" customWidth="1"/>
    <col min="9723" max="9723" width="25" style="2" customWidth="1"/>
    <col min="9724" max="9725" width="11.42578125" style="2" customWidth="1"/>
    <col min="9726" max="9726" width="19.7109375" style="2" customWidth="1"/>
    <col min="9727" max="9727" width="11.42578125" style="2" customWidth="1"/>
    <col min="9728" max="9728" width="14.7109375" style="2" customWidth="1"/>
    <col min="9729" max="9735" width="11.42578125" style="2" customWidth="1"/>
    <col min="9736" max="9736" width="33.5703125" style="2" customWidth="1"/>
    <col min="9737" max="9970" width="11.42578125" style="2"/>
    <col min="9971" max="9971" width="15.7109375" style="2" customWidth="1"/>
    <col min="9972" max="9972" width="10.28515625" style="2" customWidth="1"/>
    <col min="9973" max="9973" width="16.42578125" style="2" customWidth="1"/>
    <col min="9974" max="9974" width="18.140625" style="2" customWidth="1"/>
    <col min="9975" max="9975" width="26.7109375" style="2" customWidth="1"/>
    <col min="9976" max="9977" width="11.42578125" style="2" customWidth="1"/>
    <col min="9978" max="9978" width="14.28515625" style="2" customWidth="1"/>
    <col min="9979" max="9979" width="25" style="2" customWidth="1"/>
    <col min="9980" max="9981" width="11.42578125" style="2" customWidth="1"/>
    <col min="9982" max="9982" width="19.7109375" style="2" customWidth="1"/>
    <col min="9983" max="9983" width="11.42578125" style="2" customWidth="1"/>
    <col min="9984" max="9984" width="14.7109375" style="2" customWidth="1"/>
    <col min="9985" max="9991" width="11.42578125" style="2" customWidth="1"/>
    <col min="9992" max="9992" width="33.5703125" style="2" customWidth="1"/>
    <col min="9993" max="10226" width="11.42578125" style="2"/>
    <col min="10227" max="10227" width="15.7109375" style="2" customWidth="1"/>
    <col min="10228" max="10228" width="10.28515625" style="2" customWidth="1"/>
    <col min="10229" max="10229" width="16.42578125" style="2" customWidth="1"/>
    <col min="10230" max="10230" width="18.140625" style="2" customWidth="1"/>
    <col min="10231" max="10231" width="26.7109375" style="2" customWidth="1"/>
    <col min="10232" max="10233" width="11.42578125" style="2" customWidth="1"/>
    <col min="10234" max="10234" width="14.28515625" style="2" customWidth="1"/>
    <col min="10235" max="10235" width="25" style="2" customWidth="1"/>
    <col min="10236" max="10237" width="11.42578125" style="2" customWidth="1"/>
    <col min="10238" max="10238" width="19.7109375" style="2" customWidth="1"/>
    <col min="10239" max="10239" width="11.42578125" style="2" customWidth="1"/>
    <col min="10240" max="10240" width="14.7109375" style="2" customWidth="1"/>
    <col min="10241" max="10247" width="11.42578125" style="2" customWidth="1"/>
    <col min="10248" max="10248" width="33.5703125" style="2" customWidth="1"/>
    <col min="10249" max="10482" width="11.42578125" style="2"/>
    <col min="10483" max="10483" width="15.7109375" style="2" customWidth="1"/>
    <col min="10484" max="10484" width="10.28515625" style="2" customWidth="1"/>
    <col min="10485" max="10485" width="16.42578125" style="2" customWidth="1"/>
    <col min="10486" max="10486" width="18.140625" style="2" customWidth="1"/>
    <col min="10487" max="10487" width="26.7109375" style="2" customWidth="1"/>
    <col min="10488" max="10489" width="11.42578125" style="2" customWidth="1"/>
    <col min="10490" max="10490" width="14.28515625" style="2" customWidth="1"/>
    <col min="10491" max="10491" width="25" style="2" customWidth="1"/>
    <col min="10492" max="10493" width="11.42578125" style="2" customWidth="1"/>
    <col min="10494" max="10494" width="19.7109375" style="2" customWidth="1"/>
    <col min="10495" max="10495" width="11.42578125" style="2" customWidth="1"/>
    <col min="10496" max="10496" width="14.7109375" style="2" customWidth="1"/>
    <col min="10497" max="10503" width="11.42578125" style="2" customWidth="1"/>
    <col min="10504" max="10504" width="33.5703125" style="2" customWidth="1"/>
    <col min="10505" max="10738" width="11.42578125" style="2"/>
    <col min="10739" max="10739" width="15.7109375" style="2" customWidth="1"/>
    <col min="10740" max="10740" width="10.28515625" style="2" customWidth="1"/>
    <col min="10741" max="10741" width="16.42578125" style="2" customWidth="1"/>
    <col min="10742" max="10742" width="18.140625" style="2" customWidth="1"/>
    <col min="10743" max="10743" width="26.7109375" style="2" customWidth="1"/>
    <col min="10744" max="10745" width="11.42578125" style="2" customWidth="1"/>
    <col min="10746" max="10746" width="14.28515625" style="2" customWidth="1"/>
    <col min="10747" max="10747" width="25" style="2" customWidth="1"/>
    <col min="10748" max="10749" width="11.42578125" style="2" customWidth="1"/>
    <col min="10750" max="10750" width="19.7109375" style="2" customWidth="1"/>
    <col min="10751" max="10751" width="11.42578125" style="2" customWidth="1"/>
    <col min="10752" max="10752" width="14.7109375" style="2" customWidth="1"/>
    <col min="10753" max="10759" width="11.42578125" style="2" customWidth="1"/>
    <col min="10760" max="10760" width="33.5703125" style="2" customWidth="1"/>
    <col min="10761" max="10994" width="11.42578125" style="2"/>
    <col min="10995" max="10995" width="15.7109375" style="2" customWidth="1"/>
    <col min="10996" max="10996" width="10.28515625" style="2" customWidth="1"/>
    <col min="10997" max="10997" width="16.42578125" style="2" customWidth="1"/>
    <col min="10998" max="10998" width="18.140625" style="2" customWidth="1"/>
    <col min="10999" max="10999" width="26.7109375" style="2" customWidth="1"/>
    <col min="11000" max="11001" width="11.42578125" style="2" customWidth="1"/>
    <col min="11002" max="11002" width="14.28515625" style="2" customWidth="1"/>
    <col min="11003" max="11003" width="25" style="2" customWidth="1"/>
    <col min="11004" max="11005" width="11.42578125" style="2" customWidth="1"/>
    <col min="11006" max="11006" width="19.7109375" style="2" customWidth="1"/>
    <col min="11007" max="11007" width="11.42578125" style="2" customWidth="1"/>
    <col min="11008" max="11008" width="14.7109375" style="2" customWidth="1"/>
    <col min="11009" max="11015" width="11.42578125" style="2" customWidth="1"/>
    <col min="11016" max="11016" width="33.5703125" style="2" customWidth="1"/>
    <col min="11017" max="11250" width="11.42578125" style="2"/>
    <col min="11251" max="11251" width="15.7109375" style="2" customWidth="1"/>
    <col min="11252" max="11252" width="10.28515625" style="2" customWidth="1"/>
    <col min="11253" max="11253" width="16.42578125" style="2" customWidth="1"/>
    <col min="11254" max="11254" width="18.140625" style="2" customWidth="1"/>
    <col min="11255" max="11255" width="26.7109375" style="2" customWidth="1"/>
    <col min="11256" max="11257" width="11.42578125" style="2" customWidth="1"/>
    <col min="11258" max="11258" width="14.28515625" style="2" customWidth="1"/>
    <col min="11259" max="11259" width="25" style="2" customWidth="1"/>
    <col min="11260" max="11261" width="11.42578125" style="2" customWidth="1"/>
    <col min="11262" max="11262" width="19.7109375" style="2" customWidth="1"/>
    <col min="11263" max="11263" width="11.42578125" style="2" customWidth="1"/>
    <col min="11264" max="11264" width="14.7109375" style="2" customWidth="1"/>
    <col min="11265" max="11271" width="11.42578125" style="2" customWidth="1"/>
    <col min="11272" max="11272" width="33.5703125" style="2" customWidth="1"/>
    <col min="11273" max="11506" width="11.42578125" style="2"/>
    <col min="11507" max="11507" width="15.7109375" style="2" customWidth="1"/>
    <col min="11508" max="11508" width="10.28515625" style="2" customWidth="1"/>
    <col min="11509" max="11509" width="16.42578125" style="2" customWidth="1"/>
    <col min="11510" max="11510" width="18.140625" style="2" customWidth="1"/>
    <col min="11511" max="11511" width="26.7109375" style="2" customWidth="1"/>
    <col min="11512" max="11513" width="11.42578125" style="2" customWidth="1"/>
    <col min="11514" max="11514" width="14.28515625" style="2" customWidth="1"/>
    <col min="11515" max="11515" width="25" style="2" customWidth="1"/>
    <col min="11516" max="11517" width="11.42578125" style="2" customWidth="1"/>
    <col min="11518" max="11518" width="19.7109375" style="2" customWidth="1"/>
    <col min="11519" max="11519" width="11.42578125" style="2" customWidth="1"/>
    <col min="11520" max="11520" width="14.7109375" style="2" customWidth="1"/>
    <col min="11521" max="11527" width="11.42578125" style="2" customWidth="1"/>
    <col min="11528" max="11528" width="33.5703125" style="2" customWidth="1"/>
    <col min="11529" max="11762" width="11.42578125" style="2"/>
    <col min="11763" max="11763" width="15.7109375" style="2" customWidth="1"/>
    <col min="11764" max="11764" width="10.28515625" style="2" customWidth="1"/>
    <col min="11765" max="11765" width="16.42578125" style="2" customWidth="1"/>
    <col min="11766" max="11766" width="18.140625" style="2" customWidth="1"/>
    <col min="11767" max="11767" width="26.7109375" style="2" customWidth="1"/>
    <col min="11768" max="11769" width="11.42578125" style="2" customWidth="1"/>
    <col min="11770" max="11770" width="14.28515625" style="2" customWidth="1"/>
    <col min="11771" max="11771" width="25" style="2" customWidth="1"/>
    <col min="11772" max="11773" width="11.42578125" style="2" customWidth="1"/>
    <col min="11774" max="11774" width="19.7109375" style="2" customWidth="1"/>
    <col min="11775" max="11775" width="11.42578125" style="2" customWidth="1"/>
    <col min="11776" max="11776" width="14.7109375" style="2" customWidth="1"/>
    <col min="11777" max="11783" width="11.42578125" style="2" customWidth="1"/>
    <col min="11784" max="11784" width="33.5703125" style="2" customWidth="1"/>
    <col min="11785" max="12018" width="11.42578125" style="2"/>
    <col min="12019" max="12019" width="15.7109375" style="2" customWidth="1"/>
    <col min="12020" max="12020" width="10.28515625" style="2" customWidth="1"/>
    <col min="12021" max="12021" width="16.42578125" style="2" customWidth="1"/>
    <col min="12022" max="12022" width="18.140625" style="2" customWidth="1"/>
    <col min="12023" max="12023" width="26.7109375" style="2" customWidth="1"/>
    <col min="12024" max="12025" width="11.42578125" style="2" customWidth="1"/>
    <col min="12026" max="12026" width="14.28515625" style="2" customWidth="1"/>
    <col min="12027" max="12027" width="25" style="2" customWidth="1"/>
    <col min="12028" max="12029" width="11.42578125" style="2" customWidth="1"/>
    <col min="12030" max="12030" width="19.7109375" style="2" customWidth="1"/>
    <col min="12031" max="12031" width="11.42578125" style="2" customWidth="1"/>
    <col min="12032" max="12032" width="14.7109375" style="2" customWidth="1"/>
    <col min="12033" max="12039" width="11.42578125" style="2" customWidth="1"/>
    <col min="12040" max="12040" width="33.5703125" style="2" customWidth="1"/>
    <col min="12041" max="12274" width="11.42578125" style="2"/>
    <col min="12275" max="12275" width="15.7109375" style="2" customWidth="1"/>
    <col min="12276" max="12276" width="10.28515625" style="2" customWidth="1"/>
    <col min="12277" max="12277" width="16.42578125" style="2" customWidth="1"/>
    <col min="12278" max="12278" width="18.140625" style="2" customWidth="1"/>
    <col min="12279" max="12279" width="26.7109375" style="2" customWidth="1"/>
    <col min="12280" max="12281" width="11.42578125" style="2" customWidth="1"/>
    <col min="12282" max="12282" width="14.28515625" style="2" customWidth="1"/>
    <col min="12283" max="12283" width="25" style="2" customWidth="1"/>
    <col min="12284" max="12285" width="11.42578125" style="2" customWidth="1"/>
    <col min="12286" max="12286" width="19.7109375" style="2" customWidth="1"/>
    <col min="12287" max="12287" width="11.42578125" style="2" customWidth="1"/>
    <col min="12288" max="12288" width="14.7109375" style="2" customWidth="1"/>
    <col min="12289" max="12295" width="11.42578125" style="2" customWidth="1"/>
    <col min="12296" max="12296" width="33.5703125" style="2" customWidth="1"/>
    <col min="12297" max="12530" width="11.42578125" style="2"/>
    <col min="12531" max="12531" width="15.7109375" style="2" customWidth="1"/>
    <col min="12532" max="12532" width="10.28515625" style="2" customWidth="1"/>
    <col min="12533" max="12533" width="16.42578125" style="2" customWidth="1"/>
    <col min="12534" max="12534" width="18.140625" style="2" customWidth="1"/>
    <col min="12535" max="12535" width="26.7109375" style="2" customWidth="1"/>
    <col min="12536" max="12537" width="11.42578125" style="2" customWidth="1"/>
    <col min="12538" max="12538" width="14.28515625" style="2" customWidth="1"/>
    <col min="12539" max="12539" width="25" style="2" customWidth="1"/>
    <col min="12540" max="12541" width="11.42578125" style="2" customWidth="1"/>
    <col min="12542" max="12542" width="19.7109375" style="2" customWidth="1"/>
    <col min="12543" max="12543" width="11.42578125" style="2" customWidth="1"/>
    <col min="12544" max="12544" width="14.7109375" style="2" customWidth="1"/>
    <col min="12545" max="12551" width="11.42578125" style="2" customWidth="1"/>
    <col min="12552" max="12552" width="33.5703125" style="2" customWidth="1"/>
    <col min="12553" max="12786" width="11.42578125" style="2"/>
    <col min="12787" max="12787" width="15.7109375" style="2" customWidth="1"/>
    <col min="12788" max="12788" width="10.28515625" style="2" customWidth="1"/>
    <col min="12789" max="12789" width="16.42578125" style="2" customWidth="1"/>
    <col min="12790" max="12790" width="18.140625" style="2" customWidth="1"/>
    <col min="12791" max="12791" width="26.7109375" style="2" customWidth="1"/>
    <col min="12792" max="12793" width="11.42578125" style="2" customWidth="1"/>
    <col min="12794" max="12794" width="14.28515625" style="2" customWidth="1"/>
    <col min="12795" max="12795" width="25" style="2" customWidth="1"/>
    <col min="12796" max="12797" width="11.42578125" style="2" customWidth="1"/>
    <col min="12798" max="12798" width="19.7109375" style="2" customWidth="1"/>
    <col min="12799" max="12799" width="11.42578125" style="2" customWidth="1"/>
    <col min="12800" max="12800" width="14.7109375" style="2" customWidth="1"/>
    <col min="12801" max="12807" width="11.42578125" style="2" customWidth="1"/>
    <col min="12808" max="12808" width="33.5703125" style="2" customWidth="1"/>
    <col min="12809" max="13042" width="11.42578125" style="2"/>
    <col min="13043" max="13043" width="15.7109375" style="2" customWidth="1"/>
    <col min="13044" max="13044" width="10.28515625" style="2" customWidth="1"/>
    <col min="13045" max="13045" width="16.42578125" style="2" customWidth="1"/>
    <col min="13046" max="13046" width="18.140625" style="2" customWidth="1"/>
    <col min="13047" max="13047" width="26.7109375" style="2" customWidth="1"/>
    <col min="13048" max="13049" width="11.42578125" style="2" customWidth="1"/>
    <col min="13050" max="13050" width="14.28515625" style="2" customWidth="1"/>
    <col min="13051" max="13051" width="25" style="2" customWidth="1"/>
    <col min="13052" max="13053" width="11.42578125" style="2" customWidth="1"/>
    <col min="13054" max="13054" width="19.7109375" style="2" customWidth="1"/>
    <col min="13055" max="13055" width="11.42578125" style="2" customWidth="1"/>
    <col min="13056" max="13056" width="14.7109375" style="2" customWidth="1"/>
    <col min="13057" max="13063" width="11.42578125" style="2" customWidth="1"/>
    <col min="13064" max="13064" width="33.5703125" style="2" customWidth="1"/>
    <col min="13065" max="13298" width="11.42578125" style="2"/>
    <col min="13299" max="13299" width="15.7109375" style="2" customWidth="1"/>
    <col min="13300" max="13300" width="10.28515625" style="2" customWidth="1"/>
    <col min="13301" max="13301" width="16.42578125" style="2" customWidth="1"/>
    <col min="13302" max="13302" width="18.140625" style="2" customWidth="1"/>
    <col min="13303" max="13303" width="26.7109375" style="2" customWidth="1"/>
    <col min="13304" max="13305" width="11.42578125" style="2" customWidth="1"/>
    <col min="13306" max="13306" width="14.28515625" style="2" customWidth="1"/>
    <col min="13307" max="13307" width="25" style="2" customWidth="1"/>
    <col min="13308" max="13309" width="11.42578125" style="2" customWidth="1"/>
    <col min="13310" max="13310" width="19.7109375" style="2" customWidth="1"/>
    <col min="13311" max="13311" width="11.42578125" style="2" customWidth="1"/>
    <col min="13312" max="13312" width="14.7109375" style="2" customWidth="1"/>
    <col min="13313" max="13319" width="11.42578125" style="2" customWidth="1"/>
    <col min="13320" max="13320" width="33.5703125" style="2" customWidth="1"/>
    <col min="13321" max="13554" width="11.42578125" style="2"/>
    <col min="13555" max="13555" width="15.7109375" style="2" customWidth="1"/>
    <col min="13556" max="13556" width="10.28515625" style="2" customWidth="1"/>
    <col min="13557" max="13557" width="16.42578125" style="2" customWidth="1"/>
    <col min="13558" max="13558" width="18.140625" style="2" customWidth="1"/>
    <col min="13559" max="13559" width="26.7109375" style="2" customWidth="1"/>
    <col min="13560" max="13561" width="11.42578125" style="2" customWidth="1"/>
    <col min="13562" max="13562" width="14.28515625" style="2" customWidth="1"/>
    <col min="13563" max="13563" width="25" style="2" customWidth="1"/>
    <col min="13564" max="13565" width="11.42578125" style="2" customWidth="1"/>
    <col min="13566" max="13566" width="19.7109375" style="2" customWidth="1"/>
    <col min="13567" max="13567" width="11.42578125" style="2" customWidth="1"/>
    <col min="13568" max="13568" width="14.7109375" style="2" customWidth="1"/>
    <col min="13569" max="13575" width="11.42578125" style="2" customWidth="1"/>
    <col min="13576" max="13576" width="33.5703125" style="2" customWidth="1"/>
    <col min="13577" max="13810" width="11.42578125" style="2"/>
    <col min="13811" max="13811" width="15.7109375" style="2" customWidth="1"/>
    <col min="13812" max="13812" width="10.28515625" style="2" customWidth="1"/>
    <col min="13813" max="13813" width="16.42578125" style="2" customWidth="1"/>
    <col min="13814" max="13814" width="18.140625" style="2" customWidth="1"/>
    <col min="13815" max="13815" width="26.7109375" style="2" customWidth="1"/>
    <col min="13816" max="13817" width="11.42578125" style="2" customWidth="1"/>
    <col min="13818" max="13818" width="14.28515625" style="2" customWidth="1"/>
    <col min="13819" max="13819" width="25" style="2" customWidth="1"/>
    <col min="13820" max="13821" width="11.42578125" style="2" customWidth="1"/>
    <col min="13822" max="13822" width="19.7109375" style="2" customWidth="1"/>
    <col min="13823" max="13823" width="11.42578125" style="2" customWidth="1"/>
    <col min="13824" max="13824" width="14.7109375" style="2" customWidth="1"/>
    <col min="13825" max="13831" width="11.42578125" style="2" customWidth="1"/>
    <col min="13832" max="13832" width="33.5703125" style="2" customWidth="1"/>
    <col min="13833" max="14066" width="11.42578125" style="2"/>
    <col min="14067" max="14067" width="15.7109375" style="2" customWidth="1"/>
    <col min="14068" max="14068" width="10.28515625" style="2" customWidth="1"/>
    <col min="14069" max="14069" width="16.42578125" style="2" customWidth="1"/>
    <col min="14070" max="14070" width="18.140625" style="2" customWidth="1"/>
    <col min="14071" max="14071" width="26.7109375" style="2" customWidth="1"/>
    <col min="14072" max="14073" width="11.42578125" style="2" customWidth="1"/>
    <col min="14074" max="14074" width="14.28515625" style="2" customWidth="1"/>
    <col min="14075" max="14075" width="25" style="2" customWidth="1"/>
    <col min="14076" max="14077" width="11.42578125" style="2" customWidth="1"/>
    <col min="14078" max="14078" width="19.7109375" style="2" customWidth="1"/>
    <col min="14079" max="14079" width="11.42578125" style="2" customWidth="1"/>
    <col min="14080" max="14080" width="14.7109375" style="2" customWidth="1"/>
    <col min="14081" max="14087" width="11.42578125" style="2" customWidth="1"/>
    <col min="14088" max="14088" width="33.5703125" style="2" customWidth="1"/>
    <col min="14089" max="14322" width="11.42578125" style="2"/>
    <col min="14323" max="14323" width="15.7109375" style="2" customWidth="1"/>
    <col min="14324" max="14324" width="10.28515625" style="2" customWidth="1"/>
    <col min="14325" max="14325" width="16.42578125" style="2" customWidth="1"/>
    <col min="14326" max="14326" width="18.140625" style="2" customWidth="1"/>
    <col min="14327" max="14327" width="26.7109375" style="2" customWidth="1"/>
    <col min="14328" max="14329" width="11.42578125" style="2" customWidth="1"/>
    <col min="14330" max="14330" width="14.28515625" style="2" customWidth="1"/>
    <col min="14331" max="14331" width="25" style="2" customWidth="1"/>
    <col min="14332" max="14333" width="11.42578125" style="2" customWidth="1"/>
    <col min="14334" max="14334" width="19.7109375" style="2" customWidth="1"/>
    <col min="14335" max="14335" width="11.42578125" style="2" customWidth="1"/>
    <col min="14336" max="14336" width="14.7109375" style="2" customWidth="1"/>
    <col min="14337" max="14343" width="11.42578125" style="2" customWidth="1"/>
    <col min="14344" max="14344" width="33.5703125" style="2" customWidth="1"/>
    <col min="14345" max="14578" width="11.42578125" style="2"/>
    <col min="14579" max="14579" width="15.7109375" style="2" customWidth="1"/>
    <col min="14580" max="14580" width="10.28515625" style="2" customWidth="1"/>
    <col min="14581" max="14581" width="16.42578125" style="2" customWidth="1"/>
    <col min="14582" max="14582" width="18.140625" style="2" customWidth="1"/>
    <col min="14583" max="14583" width="26.7109375" style="2" customWidth="1"/>
    <col min="14584" max="14585" width="11.42578125" style="2" customWidth="1"/>
    <col min="14586" max="14586" width="14.28515625" style="2" customWidth="1"/>
    <col min="14587" max="14587" width="25" style="2" customWidth="1"/>
    <col min="14588" max="14589" width="11.42578125" style="2" customWidth="1"/>
    <col min="14590" max="14590" width="19.7109375" style="2" customWidth="1"/>
    <col min="14591" max="14591" width="11.42578125" style="2" customWidth="1"/>
    <col min="14592" max="14592" width="14.7109375" style="2" customWidth="1"/>
    <col min="14593" max="14599" width="11.42578125" style="2" customWidth="1"/>
    <col min="14600" max="14600" width="33.5703125" style="2" customWidth="1"/>
    <col min="14601" max="14834" width="11.42578125" style="2"/>
    <col min="14835" max="14835" width="15.7109375" style="2" customWidth="1"/>
    <col min="14836" max="14836" width="10.28515625" style="2" customWidth="1"/>
    <col min="14837" max="14837" width="16.42578125" style="2" customWidth="1"/>
    <col min="14838" max="14838" width="18.140625" style="2" customWidth="1"/>
    <col min="14839" max="14839" width="26.7109375" style="2" customWidth="1"/>
    <col min="14840" max="14841" width="11.42578125" style="2" customWidth="1"/>
    <col min="14842" max="14842" width="14.28515625" style="2" customWidth="1"/>
    <col min="14843" max="14843" width="25" style="2" customWidth="1"/>
    <col min="14844" max="14845" width="11.42578125" style="2" customWidth="1"/>
    <col min="14846" max="14846" width="19.7109375" style="2" customWidth="1"/>
    <col min="14847" max="14847" width="11.42578125" style="2" customWidth="1"/>
    <col min="14848" max="14848" width="14.7109375" style="2" customWidth="1"/>
    <col min="14849" max="14855" width="11.42578125" style="2" customWidth="1"/>
    <col min="14856" max="14856" width="33.5703125" style="2" customWidth="1"/>
    <col min="14857" max="15090" width="11.42578125" style="2"/>
    <col min="15091" max="15091" width="15.7109375" style="2" customWidth="1"/>
    <col min="15092" max="15092" width="10.28515625" style="2" customWidth="1"/>
    <col min="15093" max="15093" width="16.42578125" style="2" customWidth="1"/>
    <col min="15094" max="15094" width="18.140625" style="2" customWidth="1"/>
    <col min="15095" max="15095" width="26.7109375" style="2" customWidth="1"/>
    <col min="15096" max="15097" width="11.42578125" style="2" customWidth="1"/>
    <col min="15098" max="15098" width="14.28515625" style="2" customWidth="1"/>
    <col min="15099" max="15099" width="25" style="2" customWidth="1"/>
    <col min="15100" max="15101" width="11.42578125" style="2" customWidth="1"/>
    <col min="15102" max="15102" width="19.7109375" style="2" customWidth="1"/>
    <col min="15103" max="15103" width="11.42578125" style="2" customWidth="1"/>
    <col min="15104" max="15104" width="14.7109375" style="2" customWidth="1"/>
    <col min="15105" max="15111" width="11.42578125" style="2" customWidth="1"/>
    <col min="15112" max="15112" width="33.5703125" style="2" customWidth="1"/>
    <col min="15113" max="15346" width="11.42578125" style="2"/>
    <col min="15347" max="15347" width="15.7109375" style="2" customWidth="1"/>
    <col min="15348" max="15348" width="10.28515625" style="2" customWidth="1"/>
    <col min="15349" max="15349" width="16.42578125" style="2" customWidth="1"/>
    <col min="15350" max="15350" width="18.140625" style="2" customWidth="1"/>
    <col min="15351" max="15351" width="26.7109375" style="2" customWidth="1"/>
    <col min="15352" max="15353" width="11.42578125" style="2" customWidth="1"/>
    <col min="15354" max="15354" width="14.28515625" style="2" customWidth="1"/>
    <col min="15355" max="15355" width="25" style="2" customWidth="1"/>
    <col min="15356" max="15357" width="11.42578125" style="2" customWidth="1"/>
    <col min="15358" max="15358" width="19.7109375" style="2" customWidth="1"/>
    <col min="15359" max="15359" width="11.42578125" style="2" customWidth="1"/>
    <col min="15360" max="15360" width="14.7109375" style="2" customWidth="1"/>
    <col min="15361" max="15367" width="11.42578125" style="2" customWidth="1"/>
    <col min="15368" max="15368" width="33.5703125" style="2" customWidth="1"/>
    <col min="15369" max="15602" width="11.42578125" style="2"/>
    <col min="15603" max="15603" width="15.7109375" style="2" customWidth="1"/>
    <col min="15604" max="15604" width="10.28515625" style="2" customWidth="1"/>
    <col min="15605" max="15605" width="16.42578125" style="2" customWidth="1"/>
    <col min="15606" max="15606" width="18.140625" style="2" customWidth="1"/>
    <col min="15607" max="15607" width="26.7109375" style="2" customWidth="1"/>
    <col min="15608" max="15609" width="11.42578125" style="2" customWidth="1"/>
    <col min="15610" max="15610" width="14.28515625" style="2" customWidth="1"/>
    <col min="15611" max="15611" width="25" style="2" customWidth="1"/>
    <col min="15612" max="15613" width="11.42578125" style="2" customWidth="1"/>
    <col min="15614" max="15614" width="19.7109375" style="2" customWidth="1"/>
    <col min="15615" max="15615" width="11.42578125" style="2" customWidth="1"/>
    <col min="15616" max="15616" width="14.7109375" style="2" customWidth="1"/>
    <col min="15617" max="15623" width="11.42578125" style="2" customWidth="1"/>
    <col min="15624" max="15624" width="33.5703125" style="2" customWidth="1"/>
    <col min="15625" max="15858" width="11.42578125" style="2"/>
    <col min="15859" max="15859" width="15.7109375" style="2" customWidth="1"/>
    <col min="15860" max="15860" width="10.28515625" style="2" customWidth="1"/>
    <col min="15861" max="15861" width="16.42578125" style="2" customWidth="1"/>
    <col min="15862" max="15862" width="18.140625" style="2" customWidth="1"/>
    <col min="15863" max="15863" width="26.7109375" style="2" customWidth="1"/>
    <col min="15864" max="15865" width="11.42578125" style="2" customWidth="1"/>
    <col min="15866" max="15866" width="14.28515625" style="2" customWidth="1"/>
    <col min="15867" max="15867" width="25" style="2" customWidth="1"/>
    <col min="15868" max="15869" width="11.42578125" style="2" customWidth="1"/>
    <col min="15870" max="15870" width="19.7109375" style="2" customWidth="1"/>
    <col min="15871" max="15871" width="11.42578125" style="2" customWidth="1"/>
    <col min="15872" max="15872" width="14.7109375" style="2" customWidth="1"/>
    <col min="15873" max="15879" width="11.42578125" style="2" customWidth="1"/>
    <col min="15880" max="15880" width="33.5703125" style="2" customWidth="1"/>
    <col min="15881" max="16114" width="11.42578125" style="2"/>
    <col min="16115" max="16115" width="15.7109375" style="2" customWidth="1"/>
    <col min="16116" max="16116" width="10.28515625" style="2" customWidth="1"/>
    <col min="16117" max="16117" width="16.42578125" style="2" customWidth="1"/>
    <col min="16118" max="16118" width="18.140625" style="2" customWidth="1"/>
    <col min="16119" max="16119" width="26.7109375" style="2" customWidth="1"/>
    <col min="16120" max="16121" width="11.42578125" style="2" customWidth="1"/>
    <col min="16122" max="16122" width="14.28515625" style="2" customWidth="1"/>
    <col min="16123" max="16123" width="25" style="2" customWidth="1"/>
    <col min="16124" max="16125" width="11.42578125" style="2" customWidth="1"/>
    <col min="16126" max="16126" width="19.7109375" style="2" customWidth="1"/>
    <col min="16127" max="16127" width="11.42578125" style="2" customWidth="1"/>
    <col min="16128" max="16128" width="14.7109375" style="2" customWidth="1"/>
    <col min="16129" max="16135" width="11.42578125" style="2" customWidth="1"/>
    <col min="16136" max="16136" width="33.5703125" style="2" customWidth="1"/>
    <col min="16137" max="16384" width="11.42578125" style="2"/>
  </cols>
  <sheetData>
    <row r="3" spans="3:17" ht="13.5" thickBot="1"/>
    <row r="4" spans="3:17" ht="15.75" thickBot="1">
      <c r="C4" s="228" t="s">
        <v>941</v>
      </c>
      <c r="D4" s="20"/>
      <c r="E4" s="20"/>
      <c r="F4" s="20"/>
      <c r="G4" s="20"/>
      <c r="H4" s="20"/>
      <c r="I4" s="20"/>
      <c r="J4" s="20"/>
      <c r="K4" s="20"/>
      <c r="L4" s="20"/>
      <c r="M4" s="20"/>
      <c r="N4" s="73"/>
      <c r="O4" s="73"/>
      <c r="P4" s="31"/>
      <c r="Q4" s="31"/>
    </row>
    <row r="5" spans="3:17" ht="15" customHeight="1">
      <c r="D5" s="1208" t="s">
        <v>955</v>
      </c>
      <c r="E5" s="1208"/>
      <c r="F5" s="1208"/>
      <c r="G5" s="1208"/>
      <c r="H5" s="20"/>
      <c r="I5" s="20"/>
      <c r="J5" s="20"/>
      <c r="K5" s="20"/>
      <c r="L5" s="20"/>
      <c r="M5" s="20"/>
      <c r="N5" s="73"/>
      <c r="O5" s="73"/>
      <c r="P5" s="31"/>
      <c r="Q5" s="31"/>
    </row>
    <row r="6" spans="3:17" ht="30.75" customHeight="1">
      <c r="D6" s="254" t="s">
        <v>691</v>
      </c>
      <c r="E6" s="254" t="s">
        <v>7</v>
      </c>
      <c r="F6" s="254" t="s">
        <v>8</v>
      </c>
      <c r="G6" s="254" t="s">
        <v>690</v>
      </c>
      <c r="H6" s="20"/>
      <c r="I6" s="20"/>
      <c r="J6" s="20"/>
      <c r="K6" s="20"/>
      <c r="L6" s="20"/>
      <c r="M6" s="20"/>
      <c r="N6" s="73"/>
      <c r="O6" s="73"/>
      <c r="P6" s="31"/>
      <c r="Q6" s="31"/>
    </row>
    <row r="7" spans="3:17" ht="31.5">
      <c r="D7" s="255" t="s">
        <v>9</v>
      </c>
      <c r="E7" s="255" t="s">
        <v>157</v>
      </c>
      <c r="F7" s="255" t="s">
        <v>10</v>
      </c>
      <c r="G7" s="256">
        <v>1</v>
      </c>
      <c r="H7" s="20"/>
      <c r="I7" s="20"/>
      <c r="J7" s="20"/>
      <c r="K7" s="20"/>
      <c r="L7" s="20"/>
      <c r="M7" s="20"/>
      <c r="N7" s="73"/>
      <c r="O7" s="73"/>
      <c r="P7" s="31"/>
      <c r="Q7" s="31"/>
    </row>
    <row r="8" spans="3:17" ht="31.5">
      <c r="D8" s="255" t="s">
        <v>11</v>
      </c>
      <c r="E8" s="255" t="s">
        <v>12</v>
      </c>
      <c r="F8" s="255" t="s">
        <v>13</v>
      </c>
      <c r="G8" s="256">
        <v>2</v>
      </c>
      <c r="H8" s="20"/>
      <c r="I8" s="20"/>
      <c r="J8" s="20"/>
      <c r="K8" s="20"/>
      <c r="L8" s="20"/>
      <c r="M8" s="20"/>
      <c r="N8" s="73"/>
      <c r="O8" s="73"/>
      <c r="P8" s="31"/>
      <c r="Q8" s="31"/>
    </row>
    <row r="9" spans="3:17" ht="31.5">
      <c r="D9" s="255" t="s">
        <v>14</v>
      </c>
      <c r="E9" s="255" t="s">
        <v>15</v>
      </c>
      <c r="F9" s="255" t="s">
        <v>16</v>
      </c>
      <c r="G9" s="256">
        <v>3</v>
      </c>
      <c r="H9" s="20"/>
      <c r="I9" s="20"/>
      <c r="J9" s="20"/>
      <c r="K9" s="20"/>
      <c r="L9" s="20"/>
      <c r="M9" s="20"/>
      <c r="N9" s="73"/>
      <c r="O9" s="73"/>
      <c r="P9" s="31"/>
      <c r="Q9" s="31"/>
    </row>
    <row r="10" spans="3:17" ht="31.5">
      <c r="D10" s="255" t="s">
        <v>17</v>
      </c>
      <c r="E10" s="255" t="s">
        <v>158</v>
      </c>
      <c r="F10" s="255" t="s">
        <v>159</v>
      </c>
      <c r="G10" s="256">
        <v>4</v>
      </c>
      <c r="H10" s="20"/>
      <c r="I10" s="20"/>
      <c r="J10" s="20"/>
      <c r="K10" s="20"/>
      <c r="L10" s="20"/>
      <c r="M10" s="20"/>
      <c r="N10" s="73"/>
      <c r="O10" s="73"/>
      <c r="P10" s="31"/>
      <c r="Q10" s="31"/>
    </row>
    <row r="11" spans="3:17" ht="15.75">
      <c r="D11" s="255" t="s">
        <v>18</v>
      </c>
      <c r="E11" s="255" t="s">
        <v>19</v>
      </c>
      <c r="F11" s="255" t="s">
        <v>160</v>
      </c>
      <c r="G11" s="256">
        <v>5</v>
      </c>
      <c r="H11" s="20"/>
      <c r="I11" s="20"/>
      <c r="J11" s="20"/>
      <c r="K11" s="20"/>
      <c r="L11" s="20"/>
      <c r="M11" s="20"/>
      <c r="N11" s="73"/>
      <c r="O11" s="73"/>
      <c r="P11" s="31"/>
      <c r="Q11" s="31"/>
    </row>
    <row r="12" spans="3:17" ht="15">
      <c r="D12" s="158"/>
      <c r="E12" s="158"/>
      <c r="F12" s="158"/>
      <c r="G12" s="62"/>
      <c r="H12" s="20"/>
      <c r="I12" s="20"/>
      <c r="J12" s="20"/>
      <c r="K12" s="20"/>
      <c r="L12" s="20"/>
      <c r="M12" s="20"/>
      <c r="N12" s="73"/>
      <c r="O12" s="73"/>
      <c r="P12" s="31"/>
      <c r="Q12" s="31"/>
    </row>
    <row r="13" spans="3:17" ht="14.25">
      <c r="D13" s="21"/>
      <c r="E13" s="21"/>
      <c r="F13" s="20"/>
      <c r="G13" s="20"/>
      <c r="H13" s="20"/>
      <c r="I13" s="20"/>
      <c r="J13" s="20"/>
      <c r="K13" s="20"/>
      <c r="L13" s="20"/>
      <c r="M13" s="20"/>
      <c r="N13" s="73"/>
      <c r="O13" s="73"/>
      <c r="P13" s="31"/>
      <c r="Q13" s="31"/>
    </row>
    <row r="14" spans="3:17">
      <c r="N14" s="31"/>
      <c r="O14" s="31"/>
      <c r="P14" s="31"/>
      <c r="Q14" s="31"/>
    </row>
    <row r="15" spans="3:17">
      <c r="N15" s="31"/>
      <c r="O15" s="31"/>
      <c r="P15" s="31"/>
      <c r="Q15" s="31"/>
    </row>
    <row r="16" spans="3:17">
      <c r="N16" s="31"/>
      <c r="O16" s="31"/>
      <c r="P16" s="31"/>
      <c r="Q16" s="31"/>
    </row>
    <row r="17" spans="14:17">
      <c r="N17" s="31"/>
      <c r="O17" s="31"/>
      <c r="P17" s="31"/>
      <c r="Q17" s="31"/>
    </row>
    <row r="18" spans="14:17">
      <c r="N18" s="31"/>
      <c r="O18" s="31"/>
      <c r="P18" s="31"/>
      <c r="Q18" s="31"/>
    </row>
    <row r="19" spans="14:17">
      <c r="N19" s="31"/>
      <c r="O19" s="31"/>
      <c r="P19" s="31"/>
      <c r="Q19" s="31"/>
    </row>
    <row r="20" spans="14:17">
      <c r="N20" s="31"/>
      <c r="O20" s="31"/>
      <c r="P20" s="31"/>
      <c r="Q20" s="31"/>
    </row>
    <row r="21" spans="14:17">
      <c r="N21" s="31"/>
      <c r="O21" s="31"/>
      <c r="P21" s="31"/>
      <c r="Q21" s="31"/>
    </row>
    <row r="22" spans="14:17">
      <c r="N22" s="31"/>
      <c r="O22" s="31"/>
      <c r="P22" s="31"/>
      <c r="Q22" s="31"/>
    </row>
    <row r="23" spans="14:17">
      <c r="P23" s="31"/>
      <c r="Q23" s="31"/>
    </row>
    <row r="24" spans="14:17">
      <c r="P24" s="31"/>
      <c r="Q24" s="31"/>
    </row>
    <row r="25" spans="14:17">
      <c r="P25" s="31"/>
      <c r="Q25" s="31"/>
    </row>
  </sheetData>
  <sheetProtection password="E0DB" sheet="1" objects="1" scenarios="1" formatCells="0" formatColumns="0" formatRows="0" sort="0" autoFilter="0"/>
  <mergeCells count="1">
    <mergeCell ref="D5:G5"/>
  </mergeCells>
  <hyperlinks>
    <hyperlink ref="C4" location="Inicio!A1" display="INICIO"/>
  </hyperlinks>
  <printOptions horizontalCentered="1" verticalCentered="1"/>
  <pageMargins left="0.70866141732283472" right="0.70866141732283472" top="0.74803149606299213" bottom="0.74803149606299213" header="0.31496062992125984" footer="0.31496062992125984"/>
  <pageSetup scale="47" orientation="portrait" r:id="rId1"/>
  <colBreaks count="1" manualBreakCount="1">
    <brk id="8" max="20"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Bt_inicio_prob">
                <anchor moveWithCells="1" sizeWithCells="1">
                  <from>
                    <xdr:col>2</xdr:col>
                    <xdr:colOff>0</xdr:colOff>
                    <xdr:row>2</xdr:row>
                    <xdr:rowOff>152400</xdr:rowOff>
                  </from>
                  <to>
                    <xdr:col>3</xdr:col>
                    <xdr:colOff>0</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y o i 7 T r s z 5 6 W m A A A A + A A A A B I A H A B D b 2 5 m a W c v U G F j a 2 F n Z S 5 4 b W w g o h g A K K A U A A A A A A A A A A A A A A A A A A A A A A A A A A A A h Y 8 x D o I w G E a v Q r r T Q k F D y E 8 Z W C W a m B j X p l R o h G J o s d z N w S N 5 B U k U d X P 8 X t 7 w v s f t D v n U t d 5 V D k b 1 O k M h D p A n t e g r p e s M j f b k J y h n s O P i z G v p z b I 2 6 W S q D D X W X l J C n H P Y R b g f a k K D I C T H c r M X j e w 4 + s j q v + w r b S z X Q i I G h 1 c M o 3 i d 4 F U c U U z j E M i C o V T 6 q 9 C 5 G A d A f i A U Y 2 v H Q T J p / G I L Z J l A 3 i / Y E 1 B L A w Q U A A I A C A D K i L t 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o i 7 T i i K R 7 g O A A A A E Q A A A B M A H A B G b 3 J t d W x h c y 9 T Z W N 0 a W 9 u M S 5 t I K I Y A C i g F A A A A A A A A A A A A A A A A A A A A A A A A A A A A C t O T S 7 J z M 9 T C I b Q h t Y A U E s B A i 0 A F A A C A A g A y o i 7 T r s z 5 6 W m A A A A + A A A A B I A A A A A A A A A A A A A A A A A A A A A A E N v b m Z p Z y 9 Q Y W N r Y W d l L n h t b F B L A Q I t A B Q A A g A I A M q I u 0 4 P y u m r p A A A A O k A A A A T A A A A A A A A A A A A A A A A A P I A A A B b Q 2 9 u d G V u d F 9 U e X B l c 1 0 u e G 1 s U E s B A i 0 A F A A C A A g A y o i 7 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d r g c Z O F B d I q c m B U S Q P d J I A A A A A A g A A A A A A E G Y A A A A B A A A g A A A A o f y f y l d r I p D J h i c C h x X V U W a 9 5 H r W p i T 5 d D g I s 3 f i 6 6 M A A A A A D o A A A A A C A A A g A A A A + c Z A d u r M P Y N J a K P 6 A 0 L n L 5 8 j B S y 2 E b D e J S B Q S Q + p l q Z Q A A A A g 0 f 3 4 P H H s Z j F Z F v s M x T u B s L D L W 2 j 8 Q v W B b 6 i x S U U f z C u t f + h 9 o t o k 4 i 3 T Q x v j v T G A M Y C y 7 U w R o D i B W i Q v q 8 i e z f Z V h + e a X n a w N V c / 2 t 2 i O 1 A A A A A S l S S 3 a f H T l y S d R X h a N l q 4 z v X U g e d p S H c P 4 R 0 o 4 V d T + J e 5 A / z 9 s 6 S V i 6 G 7 q Z V J + 1 F j o a c x t u g Q N z a s F w A V e W p 9 g = = < / D a t a M a s h u p > 
</file>

<file path=customXml/itemProps1.xml><?xml version="1.0" encoding="utf-8"?>
<ds:datastoreItem xmlns:ds="http://schemas.openxmlformats.org/officeDocument/2006/customXml" ds:itemID="{0C978118-C8FA-4525-86AA-637E475534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73</vt:i4>
      </vt:variant>
    </vt:vector>
  </HeadingPairs>
  <TitlesOfParts>
    <vt:vector size="95" baseType="lpstr">
      <vt:lpstr>Inicio</vt:lpstr>
      <vt:lpstr>1. Riesgos Gestion y Corrup</vt:lpstr>
      <vt:lpstr>1.1 Matriz def corrupción</vt:lpstr>
      <vt:lpstr>2. Riesgos Seguridad Inf </vt:lpstr>
      <vt:lpstr>Hoja1</vt:lpstr>
      <vt:lpstr> Zona de Riesgo Mapa Calor </vt:lpstr>
      <vt:lpstr>Tabla No 1- Amenazas</vt:lpstr>
      <vt:lpstr>Tabla No 2-Vulnerabildades</vt:lpstr>
      <vt:lpstr>Tabla No 3- Probabilidad</vt:lpstr>
      <vt:lpstr>Tabla No 4- Impacto Gestión</vt:lpstr>
      <vt:lpstr>Tabla No 5- Impacto Corrupción</vt:lpstr>
      <vt:lpstr>Tabla 6- Impacto Seguridad</vt:lpstr>
      <vt:lpstr>Tabla 7- Mapa de Calor</vt:lpstr>
      <vt:lpstr>Tabla No 8 -Tipo Controles</vt:lpstr>
      <vt:lpstr>Tabla No 9. Ctrl Seguridad Info</vt:lpstr>
      <vt:lpstr>Tabla No 10-Variables Diseño Co</vt:lpstr>
      <vt:lpstr>Tabla No 11.Calificación Diseño</vt:lpstr>
      <vt:lpstr>Tabla No 12. Cal. ejecución Con</vt:lpstr>
      <vt:lpstr>Tabla No 13. Cal solidez Ctrl</vt:lpstr>
      <vt:lpstr>Tabla No 14.Cal Solidez conj Ct</vt:lpstr>
      <vt:lpstr>Tabla No 15. Despl Prob e impa</vt:lpstr>
      <vt:lpstr>PARAMETROS</vt:lpstr>
      <vt:lpstr>A.10_Criptografía</vt:lpstr>
      <vt:lpstr>A.11_Seguridad_fisica_y_entorno</vt:lpstr>
      <vt:lpstr>A.12_Seguridad_de_las_operaciones</vt:lpstr>
      <vt:lpstr>A.13_Seguridad_en_las_comunicaciones</vt:lpstr>
      <vt:lpstr>A.14_Adquisición_desarrollo_y_mantenimiento_de_sistemas</vt:lpstr>
      <vt:lpstr>A.15_Relación_con_los_proveedores</vt:lpstr>
      <vt:lpstr>A.16_Incidentes_seguridad_de_la_información</vt:lpstr>
      <vt:lpstr>A.17_Continuidad_del_negocio</vt:lpstr>
      <vt:lpstr>A.18_Cumplimiento</vt:lpstr>
      <vt:lpstr>A.5_Políticas_Seguridad</vt:lpstr>
      <vt:lpstr>A.6_Organización_Seguridad</vt:lpstr>
      <vt:lpstr>A.7_Recursos_humanos</vt:lpstr>
      <vt:lpstr>A.8_Gestión_activos</vt:lpstr>
      <vt:lpstr>A.9_Control_acceso</vt:lpstr>
      <vt:lpstr>Acciones_no_autorizadas</vt:lpstr>
      <vt:lpstr>Almacenamiento_sin_protección</vt:lpstr>
      <vt:lpstr>'Tabla No 8 -Tipo Controles'!Antijurídico</vt:lpstr>
      <vt:lpstr>Antijurídico_</vt:lpstr>
      <vt:lpstr>' Zona de Riesgo Mapa Calor '!Área_de_impresión</vt:lpstr>
      <vt:lpstr>'Tabla 6- Impacto Seguridad'!Área_de_impresión</vt:lpstr>
      <vt:lpstr>'Tabla 7- Mapa de Calor'!Área_de_impresión</vt:lpstr>
      <vt:lpstr>'Tabla No 1- Amenazas'!Área_de_impresión</vt:lpstr>
      <vt:lpstr>'Tabla No 10-Variables Diseño Co'!Área_de_impresión</vt:lpstr>
      <vt:lpstr>'Tabla No 11.Calificación Diseño'!Área_de_impresión</vt:lpstr>
      <vt:lpstr>'Tabla No 12. Cal. ejecución Con'!Área_de_impresión</vt:lpstr>
      <vt:lpstr>'Tabla No 13. Cal solidez Ctrl'!Área_de_impresión</vt:lpstr>
      <vt:lpstr>'Tabla No 14.Cal Solidez conj Ct'!Área_de_impresión</vt:lpstr>
      <vt:lpstr>'Tabla No 15. Despl Prob e impa'!Área_de_impresión</vt:lpstr>
      <vt:lpstr>'Tabla No 2-Vulnerabildades'!Área_de_impresión</vt:lpstr>
      <vt:lpstr>'Tabla No 3- Probabilidad'!Área_de_impresión</vt:lpstr>
      <vt:lpstr>'Tabla No 4- Impacto Gestión'!Área_de_impresión</vt:lpstr>
      <vt:lpstr>'Tabla No 8 -Tipo Controles'!Área_de_impresión</vt:lpstr>
      <vt:lpstr>'Tabla No 9. Ctrl Seguridad Info'!Área_de_impresión</vt:lpstr>
      <vt:lpstr>Compromiso_de_la_información</vt:lpstr>
      <vt:lpstr>Compromiso_de_las_funciones</vt:lpstr>
      <vt:lpstr>'Tabla No 8 -Tipo Controles'!ControlesSeguridadGeneral</vt:lpstr>
      <vt:lpstr>'Tabla No 8 -Tipo Controles'!Corrupción</vt:lpstr>
      <vt:lpstr>Corrupción_</vt:lpstr>
      <vt:lpstr>Criminal_de_la_computación</vt:lpstr>
      <vt:lpstr>'Tabla No 8 -Tipo Controles'!Cumplimiento</vt:lpstr>
      <vt:lpstr>Cumplimiento_</vt:lpstr>
      <vt:lpstr>Daño_físico</vt:lpstr>
      <vt:lpstr>Espionaje_industrial</vt:lpstr>
      <vt:lpstr>'Tabla No 8 -Tipo Controles'!Estrategico</vt:lpstr>
      <vt:lpstr>Estrategico_</vt:lpstr>
      <vt:lpstr>Eventos_naturales</vt:lpstr>
      <vt:lpstr>Fallas_técnicas</vt:lpstr>
      <vt:lpstr>'Tabla No 8 -Tipo Controles'!Financiero</vt:lpstr>
      <vt:lpstr>Financiero_</vt:lpstr>
      <vt:lpstr>Hardware</vt:lpstr>
      <vt:lpstr>'Tabla No 8 -Tipo Controles'!Imagen</vt:lpstr>
      <vt:lpstr>Imagen_</vt:lpstr>
      <vt:lpstr>Información_Digital</vt:lpstr>
      <vt:lpstr>Información_Digital_Física</vt:lpstr>
      <vt:lpstr>Información_Física</vt:lpstr>
      <vt:lpstr>Instalaciones</vt:lpstr>
      <vt:lpstr>Intrusos</vt:lpstr>
      <vt:lpstr>'Tabla No 8 -Tipo Controles'!Operativo</vt:lpstr>
      <vt:lpstr>Operativo_</vt:lpstr>
      <vt:lpstr>Otros</vt:lpstr>
      <vt:lpstr>Otros_</vt:lpstr>
      <vt:lpstr>Perdida_servicios_esenciales</vt:lpstr>
      <vt:lpstr>Perturbación_debida_a_la_radiación</vt:lpstr>
      <vt:lpstr>Pirata_informático_intruso_ilegal</vt:lpstr>
      <vt:lpstr>Recurso_Humano</vt:lpstr>
      <vt:lpstr>Seguridad_Digital</vt:lpstr>
      <vt:lpstr>Servicios</vt:lpstr>
      <vt:lpstr>Software</vt:lpstr>
      <vt:lpstr>'Tabla No 8 -Tipo Controles'!Tecnología</vt:lpstr>
      <vt:lpstr>Tecnología_</vt:lpstr>
      <vt:lpstr>Terrorismo</vt:lpstr>
      <vt:lpstr>'1. Riesgos Gestion y Corrup'!Títulos_a_imprimir</vt:lpstr>
      <vt:lpstr>'2. Riesgos Seguridad Inf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2019-04-09T16:05:09Z</cp:lastPrinted>
  <dcterms:created xsi:type="dcterms:W3CDTF">2016-03-31T16:15:50Z</dcterms:created>
  <dcterms:modified xsi:type="dcterms:W3CDTF">2019-09-27T22:23:23Z</dcterms:modified>
</cp:coreProperties>
</file>